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bookViews>
    <workbookView xWindow="0" yWindow="0" windowWidth="20490" windowHeight="9045" tabRatio="745"/>
  </bookViews>
  <sheets>
    <sheet name="SAMPUL" sheetId="3" r:id="rId1"/>
    <sheet name="RFK PER KEG" sheetId="17" state="hidden" r:id="rId2"/>
    <sheet name="RFK PER KEG (2)" sheetId="18" r:id="rId3"/>
    <sheet name="RFK " sheetId="2" r:id="rId4"/>
    <sheet name="UMUM,KEPEGAWAIAN DAN HUKUM" sheetId="14" r:id="rId5"/>
    <sheet name="PROGRAM DAN KEUANGAN" sheetId="15" r:id="rId6"/>
    <sheet name="PEMERINTAHAN" sheetId="10" r:id="rId7"/>
    <sheet name="TRANTIB" sheetId="8" r:id="rId8"/>
    <sheet name="KESOS" sheetId="11" r:id="rId9"/>
    <sheet name="PEMDES" sheetId="1" r:id="rId10"/>
    <sheet name="EKBANG" sheetId="9" r:id="rId11"/>
  </sheets>
  <definedNames>
    <definedName name="_xlnm.Print_Area" localSheetId="10">EKBANG!$A$1:$N$83</definedName>
    <definedName name="_xlnm.Print_Area" localSheetId="8">KESOS!$A$1:$N$75</definedName>
    <definedName name="_xlnm.Print_Area" localSheetId="9">PEMDES!$A$1:$N$202</definedName>
    <definedName name="_xlnm.Print_Area" localSheetId="6">PEMERINTAHAN!$A$1:$N$106</definedName>
    <definedName name="_xlnm.Print_Area" localSheetId="5">'PROGRAM DAN KEUANGAN'!$A$1:$N$518</definedName>
    <definedName name="_xlnm.Print_Area" localSheetId="3">'RFK '!$A$1:$P$82</definedName>
    <definedName name="_xlnm.Print_Area" localSheetId="1">'RFK PER KEG'!$A$1:$R$72</definedName>
    <definedName name="_xlnm.Print_Area" localSheetId="2">'RFK PER KEG (2)'!$A$1:$X$84</definedName>
    <definedName name="_xlnm.Print_Area" localSheetId="0">SAMPUL!$A$1:$R$30</definedName>
    <definedName name="_xlnm.Print_Area" localSheetId="7">TRANTIB!$A$1:$N$65</definedName>
    <definedName name="_xlnm.Print_Area" localSheetId="4">'UMUM,KEPEGAWAIAN DAN HUKUM'!$A$1:$O$281</definedName>
    <definedName name="_xlnm.Print_Titles" localSheetId="10">EKBANG!$2:$4</definedName>
    <definedName name="_xlnm.Print_Titles" localSheetId="8">KESOS!$1:$5</definedName>
    <definedName name="_xlnm.Print_Titles" localSheetId="9">PEMDES!$2:$4</definedName>
    <definedName name="_xlnm.Print_Titles" localSheetId="6">PEMERINTAHAN!$1:$5</definedName>
    <definedName name="_xlnm.Print_Titles" localSheetId="5">'PROGRAM DAN KEUANGAN'!$43:$45</definedName>
    <definedName name="_xlnm.Print_Titles" localSheetId="3">'RFK '!$9:$12</definedName>
    <definedName name="_xlnm.Print_Titles" localSheetId="7">TRANTIB!$1:$4</definedName>
    <definedName name="_xlnm.Print_Titles" localSheetId="4">'UMUM,KEPEGAWAIAN DAN HUKUM'!$3:$5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9" i="15" l="1"/>
  <c r="M198" i="14"/>
  <c r="P292" i="15"/>
  <c r="G320" i="15"/>
  <c r="M7" i="2"/>
  <c r="A3" i="18" s="1"/>
  <c r="O57" i="9" l="1"/>
  <c r="O56" i="9"/>
  <c r="O55" i="9"/>
  <c r="O54" i="9"/>
  <c r="O20" i="9"/>
  <c r="O19" i="9"/>
  <c r="O18" i="9"/>
  <c r="O17" i="9"/>
  <c r="O16" i="9"/>
  <c r="O15" i="9"/>
  <c r="O172" i="1"/>
  <c r="O171" i="1"/>
  <c r="O170" i="1"/>
  <c r="O169" i="1"/>
  <c r="O168" i="1"/>
  <c r="O167" i="1"/>
  <c r="O166" i="1"/>
  <c r="O121" i="1"/>
  <c r="O120" i="1"/>
  <c r="O93" i="1"/>
  <c r="O92" i="1"/>
  <c r="O91" i="1"/>
  <c r="O90" i="1"/>
  <c r="O62" i="1"/>
  <c r="O61" i="1"/>
  <c r="O60" i="1"/>
  <c r="O59" i="1"/>
  <c r="O58" i="1"/>
  <c r="O57" i="1"/>
  <c r="O21" i="1"/>
  <c r="O20" i="1"/>
  <c r="O19" i="1"/>
  <c r="O18" i="1"/>
  <c r="O17" i="1"/>
  <c r="O16" i="1"/>
  <c r="O58" i="11"/>
  <c r="O57" i="11"/>
  <c r="O56" i="11"/>
  <c r="O55" i="11"/>
  <c r="O54" i="11"/>
  <c r="O23" i="11"/>
  <c r="O22" i="11"/>
  <c r="O21" i="11"/>
  <c r="O20" i="11"/>
  <c r="O19" i="11"/>
  <c r="O18" i="11"/>
  <c r="O48" i="8"/>
  <c r="O47" i="8"/>
  <c r="O46" i="8"/>
  <c r="O45" i="8"/>
  <c r="O44" i="8"/>
  <c r="O19" i="8"/>
  <c r="O18" i="8"/>
  <c r="O17" i="8"/>
  <c r="O16" i="8"/>
  <c r="O87" i="10"/>
  <c r="O86" i="10"/>
  <c r="O85" i="10"/>
  <c r="O84" i="10"/>
  <c r="O83" i="10"/>
  <c r="O55" i="10"/>
  <c r="O54" i="10"/>
  <c r="O53" i="10"/>
  <c r="O52" i="10"/>
  <c r="O20" i="10"/>
  <c r="O19" i="10"/>
  <c r="O18" i="10"/>
  <c r="O17" i="10"/>
  <c r="O495" i="15"/>
  <c r="O494" i="15"/>
  <c r="O493" i="15"/>
  <c r="O492" i="15"/>
  <c r="O453" i="15"/>
  <c r="O452" i="15"/>
  <c r="O451" i="15"/>
  <c r="O450" i="15"/>
  <c r="O414" i="15"/>
  <c r="O413" i="15"/>
  <c r="O412" i="15"/>
  <c r="O411" i="15"/>
  <c r="O373" i="15"/>
  <c r="O372" i="15"/>
  <c r="O371" i="15"/>
  <c r="O370" i="15"/>
  <c r="O369" i="15"/>
  <c r="O335" i="15"/>
  <c r="O310" i="15"/>
  <c r="O309" i="15"/>
  <c r="O308" i="15"/>
  <c r="O307" i="15"/>
  <c r="O306" i="15"/>
  <c r="O305" i="15"/>
  <c r="O304" i="15"/>
  <c r="O303" i="15"/>
  <c r="O302" i="15"/>
  <c r="O301" i="15"/>
  <c r="O300" i="15"/>
  <c r="O299" i="15"/>
  <c r="O268" i="15"/>
  <c r="O267" i="15"/>
  <c r="O266" i="15"/>
  <c r="O265" i="15"/>
  <c r="O232" i="15"/>
  <c r="O231" i="15"/>
  <c r="O230" i="15"/>
  <c r="O229" i="15"/>
  <c r="O228" i="15"/>
  <c r="O227" i="15"/>
  <c r="O226" i="15"/>
  <c r="O225" i="15"/>
  <c r="O196" i="15"/>
  <c r="O195" i="15"/>
  <c r="O194" i="15"/>
  <c r="O193" i="15"/>
  <c r="O192" i="15"/>
  <c r="O166" i="15"/>
  <c r="O165" i="15"/>
  <c r="O164" i="15"/>
  <c r="O129" i="15"/>
  <c r="O95" i="15"/>
  <c r="O94" i="15"/>
  <c r="O93" i="15"/>
  <c r="O92" i="15"/>
  <c r="O61" i="15"/>
  <c r="O60" i="15"/>
  <c r="O59" i="15"/>
  <c r="O58" i="15"/>
  <c r="O57" i="15"/>
  <c r="O20" i="15"/>
  <c r="O19" i="15"/>
  <c r="O18" i="15"/>
  <c r="O17" i="15"/>
  <c r="O16" i="15"/>
  <c r="P267" i="14"/>
  <c r="P224" i="14"/>
  <c r="P223" i="14"/>
  <c r="P222" i="14"/>
  <c r="P221" i="14"/>
  <c r="P197" i="14"/>
  <c r="P196" i="14"/>
  <c r="P195" i="14"/>
  <c r="P194" i="14"/>
  <c r="P171" i="14"/>
  <c r="P134" i="14"/>
  <c r="P95" i="14"/>
  <c r="P94" i="14"/>
  <c r="P55" i="14"/>
  <c r="P54" i="14"/>
  <c r="P53" i="14"/>
  <c r="P52" i="14"/>
  <c r="P17" i="14"/>
  <c r="O83" i="18"/>
  <c r="O82" i="18"/>
  <c r="O81" i="18"/>
  <c r="L30" i="9"/>
  <c r="L67" i="9" s="1"/>
  <c r="L29" i="9"/>
  <c r="L66" i="9" s="1"/>
  <c r="L31" i="1"/>
  <c r="L73" i="1" s="1"/>
  <c r="L30" i="1"/>
  <c r="L72" i="1" s="1"/>
  <c r="L33" i="11"/>
  <c r="L67" i="11" s="1"/>
  <c r="L32" i="11"/>
  <c r="L66" i="11" s="1"/>
  <c r="L29" i="8"/>
  <c r="L58" i="8" s="1"/>
  <c r="L28" i="8"/>
  <c r="L57" i="8" s="1"/>
  <c r="L30" i="10"/>
  <c r="L98" i="10" s="1"/>
  <c r="L29" i="10"/>
  <c r="L97" i="10" s="1"/>
  <c r="L29" i="15"/>
  <c r="L504" i="15" s="1"/>
  <c r="L28" i="15"/>
  <c r="L422" i="15" s="1"/>
  <c r="L30" i="14"/>
  <c r="L64" i="14" s="1"/>
  <c r="L29" i="14"/>
  <c r="L63" i="14" s="1"/>
  <c r="K63" i="18"/>
  <c r="J63" i="18" s="1"/>
  <c r="K35" i="18"/>
  <c r="J35" i="18" s="1"/>
  <c r="K34" i="18"/>
  <c r="J34" i="18" s="1"/>
  <c r="K33" i="18"/>
  <c r="J33" i="18" s="1"/>
  <c r="L175" i="15" l="1"/>
  <c r="L503" i="15"/>
  <c r="L320" i="15"/>
  <c r="L461" i="15"/>
  <c r="L104" i="15"/>
  <c r="L105" i="15"/>
  <c r="L138" i="15"/>
  <c r="L277" i="14"/>
  <c r="L144" i="14"/>
  <c r="L104" i="14"/>
  <c r="L182" i="1"/>
  <c r="L131" i="1"/>
  <c r="L103" i="1"/>
  <c r="L183" i="1"/>
  <c r="L132" i="1"/>
  <c r="L104" i="1"/>
  <c r="L206" i="15"/>
  <c r="L65" i="10"/>
  <c r="L241" i="15"/>
  <c r="L66" i="10"/>
  <c r="L276" i="15"/>
  <c r="L319" i="15"/>
  <c r="L344" i="15"/>
  <c r="L381" i="15"/>
  <c r="L69" i="15"/>
  <c r="L139" i="15"/>
  <c r="L345" i="15"/>
  <c r="L176" i="15"/>
  <c r="L382" i="15"/>
  <c r="L207" i="15"/>
  <c r="L423" i="15"/>
  <c r="L242" i="15"/>
  <c r="L462" i="15"/>
  <c r="L70" i="15"/>
  <c r="L277" i="15"/>
  <c r="L103" i="14"/>
  <c r="L276" i="14"/>
  <c r="L233" i="14"/>
  <c r="L205" i="14"/>
  <c r="L179" i="14"/>
  <c r="L143" i="14"/>
  <c r="L180" i="14"/>
  <c r="L206" i="14"/>
  <c r="L234" i="14"/>
  <c r="G62" i="18"/>
  <c r="K25" i="2" l="1"/>
  <c r="M17" i="18" s="1"/>
  <c r="E14" i="2"/>
  <c r="G31" i="18" s="1"/>
  <c r="E36" i="2"/>
  <c r="G23" i="18" s="1"/>
  <c r="M496" i="15"/>
  <c r="I36" i="2" s="1"/>
  <c r="F496" i="15"/>
  <c r="J495" i="15"/>
  <c r="K495" i="15" s="1"/>
  <c r="G495" i="15"/>
  <c r="J494" i="15"/>
  <c r="K494" i="15" s="1"/>
  <c r="G494" i="15"/>
  <c r="J493" i="15"/>
  <c r="K493" i="15" s="1"/>
  <c r="G493" i="15"/>
  <c r="J492" i="15"/>
  <c r="G492" i="15"/>
  <c r="E20" i="2"/>
  <c r="G28" i="18" s="1"/>
  <c r="M268" i="14"/>
  <c r="I20" i="2" s="1"/>
  <c r="K20" i="2" s="1"/>
  <c r="M28" i="18" s="1"/>
  <c r="F268" i="14"/>
  <c r="N267" i="14" s="1"/>
  <c r="J267" i="14"/>
  <c r="K267" i="14" s="1"/>
  <c r="G267" i="14"/>
  <c r="G268" i="14" s="1"/>
  <c r="J19" i="1"/>
  <c r="K19" i="1" s="1"/>
  <c r="G19" i="1"/>
  <c r="J20" i="1"/>
  <c r="K20" i="1" s="1"/>
  <c r="G20" i="1"/>
  <c r="E61" i="2"/>
  <c r="G70" i="18" s="1"/>
  <c r="G54" i="9"/>
  <c r="J54" i="9"/>
  <c r="K54" i="9" s="1"/>
  <c r="G55" i="9"/>
  <c r="J55" i="9"/>
  <c r="K55" i="9" s="1"/>
  <c r="G56" i="9"/>
  <c r="K56" i="9"/>
  <c r="G57" i="9"/>
  <c r="J57" i="9"/>
  <c r="K57" i="9" s="1"/>
  <c r="F59" i="9"/>
  <c r="M59" i="9"/>
  <c r="E60" i="2"/>
  <c r="G72" i="18" s="1"/>
  <c r="P19" i="9"/>
  <c r="J19" i="9"/>
  <c r="K19" i="9" s="1"/>
  <c r="G19" i="9"/>
  <c r="P18" i="9"/>
  <c r="J18" i="9"/>
  <c r="K18" i="9" s="1"/>
  <c r="G18" i="9"/>
  <c r="E56" i="2"/>
  <c r="G55" i="18" s="1"/>
  <c r="J171" i="1"/>
  <c r="K171" i="1" s="1"/>
  <c r="G171" i="1"/>
  <c r="J170" i="1"/>
  <c r="K170" i="1" s="1"/>
  <c r="G170" i="1"/>
  <c r="J169" i="1"/>
  <c r="K169" i="1" s="1"/>
  <c r="G169" i="1"/>
  <c r="J168" i="1"/>
  <c r="K168" i="1" s="1"/>
  <c r="G168" i="1"/>
  <c r="J167" i="1"/>
  <c r="K167" i="1" s="1"/>
  <c r="G167" i="1"/>
  <c r="M174" i="1"/>
  <c r="F174" i="1"/>
  <c r="I172" i="1" s="1"/>
  <c r="J172" i="1"/>
  <c r="K172" i="1" s="1"/>
  <c r="G172" i="1"/>
  <c r="J166" i="1"/>
  <c r="K166" i="1" s="1"/>
  <c r="G166" i="1"/>
  <c r="E55" i="2"/>
  <c r="G58" i="18" s="1"/>
  <c r="M123" i="1"/>
  <c r="I55" i="2" s="1"/>
  <c r="K55" i="2" s="1"/>
  <c r="M58" i="18" s="1"/>
  <c r="F123" i="1"/>
  <c r="J121" i="1"/>
  <c r="K121" i="1" s="1"/>
  <c r="G121" i="1"/>
  <c r="J120" i="1"/>
  <c r="K120" i="1" s="1"/>
  <c r="G120" i="1"/>
  <c r="E54" i="2"/>
  <c r="G71" i="18" s="1"/>
  <c r="M95" i="1"/>
  <c r="I54" i="2" s="1"/>
  <c r="K54" i="2" s="1"/>
  <c r="M71" i="18" s="1"/>
  <c r="F95" i="1"/>
  <c r="J93" i="1"/>
  <c r="K93" i="1" s="1"/>
  <c r="G93" i="1"/>
  <c r="J92" i="1"/>
  <c r="K92" i="1" s="1"/>
  <c r="G92" i="1"/>
  <c r="J91" i="1"/>
  <c r="K91" i="1" s="1"/>
  <c r="G91" i="1"/>
  <c r="J90" i="1"/>
  <c r="K90" i="1" s="1"/>
  <c r="G90" i="1"/>
  <c r="J61" i="1"/>
  <c r="K61" i="1" s="1"/>
  <c r="G61" i="1"/>
  <c r="J60" i="1"/>
  <c r="K60" i="1" s="1"/>
  <c r="G60" i="1"/>
  <c r="E57" i="2"/>
  <c r="G73" i="18" s="1"/>
  <c r="E53" i="2"/>
  <c r="G56" i="18" s="1"/>
  <c r="J56" i="11"/>
  <c r="K56" i="11" s="1"/>
  <c r="G56" i="11"/>
  <c r="E50" i="2"/>
  <c r="G67" i="18" s="1"/>
  <c r="J21" i="11"/>
  <c r="K21" i="11" s="1"/>
  <c r="G21" i="11"/>
  <c r="J22" i="11"/>
  <c r="K22" i="11" s="1"/>
  <c r="G22" i="11"/>
  <c r="J20" i="11"/>
  <c r="K20" i="11" s="1"/>
  <c r="G20" i="11"/>
  <c r="E49" i="2"/>
  <c r="G66" i="18" s="1"/>
  <c r="M25" i="11"/>
  <c r="K49" i="2" s="1"/>
  <c r="M66" i="18" s="1"/>
  <c r="F25" i="11"/>
  <c r="J23" i="11"/>
  <c r="K23" i="11" s="1"/>
  <c r="G23" i="11"/>
  <c r="J19" i="11"/>
  <c r="K19" i="11" s="1"/>
  <c r="G19" i="11"/>
  <c r="J18" i="11"/>
  <c r="K18" i="11" s="1"/>
  <c r="G18" i="11"/>
  <c r="E45" i="2"/>
  <c r="G61" i="18" s="1"/>
  <c r="P18" i="8"/>
  <c r="J18" i="8"/>
  <c r="K18" i="8" s="1"/>
  <c r="G18" i="8"/>
  <c r="J47" i="8"/>
  <c r="J46" i="8"/>
  <c r="K46" i="8" s="1"/>
  <c r="P46" i="8"/>
  <c r="G46" i="8"/>
  <c r="E42" i="2"/>
  <c r="G48" i="18" s="1"/>
  <c r="E41" i="2"/>
  <c r="G52" i="18" s="1"/>
  <c r="J86" i="10"/>
  <c r="K86" i="10" s="1"/>
  <c r="G86" i="10"/>
  <c r="J85" i="10"/>
  <c r="K85" i="10" s="1"/>
  <c r="G85" i="10"/>
  <c r="E40" i="2"/>
  <c r="G50" i="18" s="1"/>
  <c r="E34" i="2"/>
  <c r="G18" i="18" s="1"/>
  <c r="M454" i="15"/>
  <c r="K34" i="2" s="1"/>
  <c r="M18" i="18" s="1"/>
  <c r="F454" i="15"/>
  <c r="J453" i="15"/>
  <c r="K453" i="15" s="1"/>
  <c r="G453" i="15"/>
  <c r="J452" i="15"/>
  <c r="K452" i="15" s="1"/>
  <c r="G452" i="15"/>
  <c r="J451" i="15"/>
  <c r="K451" i="15" s="1"/>
  <c r="G451" i="15"/>
  <c r="J450" i="15"/>
  <c r="K450" i="15" s="1"/>
  <c r="G450" i="15"/>
  <c r="E35" i="2"/>
  <c r="G16" i="18" s="1"/>
  <c r="L417" i="15"/>
  <c r="L456" i="15" s="1"/>
  <c r="L498" i="15" s="1"/>
  <c r="M415" i="15"/>
  <c r="K35" i="2" s="1"/>
  <c r="M16" i="18" s="1"/>
  <c r="F415" i="15"/>
  <c r="J414" i="15"/>
  <c r="K414" i="15" s="1"/>
  <c r="G414" i="15"/>
  <c r="J413" i="15"/>
  <c r="K413" i="15" s="1"/>
  <c r="G413" i="15"/>
  <c r="J412" i="15"/>
  <c r="K412" i="15" s="1"/>
  <c r="G412" i="15"/>
  <c r="J411" i="15"/>
  <c r="K411" i="15" s="1"/>
  <c r="G411" i="15"/>
  <c r="E29" i="2"/>
  <c r="G30" i="18" s="1"/>
  <c r="E27" i="2"/>
  <c r="G21" i="18" s="1"/>
  <c r="J267" i="15"/>
  <c r="K267" i="15" s="1"/>
  <c r="G267" i="15"/>
  <c r="E28" i="2"/>
  <c r="G22" i="18" s="1"/>
  <c r="J229" i="15"/>
  <c r="K229" i="15" s="1"/>
  <c r="G229" i="15"/>
  <c r="J230" i="15"/>
  <c r="K230" i="15" s="1"/>
  <c r="G230" i="15"/>
  <c r="J228" i="15"/>
  <c r="K228" i="15" s="1"/>
  <c r="G228" i="15"/>
  <c r="J227" i="15"/>
  <c r="K227" i="15" s="1"/>
  <c r="G227" i="15"/>
  <c r="E32" i="2"/>
  <c r="G40" i="18" s="1"/>
  <c r="K195" i="15"/>
  <c r="G195" i="15"/>
  <c r="K194" i="15"/>
  <c r="G194" i="15"/>
  <c r="E30" i="2"/>
  <c r="G37" i="18" s="1"/>
  <c r="E33" i="2"/>
  <c r="G42" i="18" s="1"/>
  <c r="J165" i="15"/>
  <c r="K165" i="15" s="1"/>
  <c r="G165" i="15"/>
  <c r="E31" i="2"/>
  <c r="G32" i="18" s="1"/>
  <c r="E26" i="2"/>
  <c r="G19" i="18" s="1"/>
  <c r="J95" i="15"/>
  <c r="J94" i="15"/>
  <c r="K94" i="15" s="1"/>
  <c r="G94" i="15"/>
  <c r="J93" i="15"/>
  <c r="K93" i="15" s="1"/>
  <c r="G93" i="15"/>
  <c r="E25" i="2"/>
  <c r="G17" i="18" s="1"/>
  <c r="J60" i="15"/>
  <c r="K60" i="15" s="1"/>
  <c r="G60" i="15"/>
  <c r="J59" i="15"/>
  <c r="G59" i="15"/>
  <c r="J58" i="15"/>
  <c r="K58" i="15" s="1"/>
  <c r="G58" i="15"/>
  <c r="J57" i="15"/>
  <c r="K57" i="15" s="1"/>
  <c r="G57" i="15"/>
  <c r="G61" i="15"/>
  <c r="J61" i="15"/>
  <c r="K61" i="15" s="1"/>
  <c r="F62" i="15"/>
  <c r="M62" i="15"/>
  <c r="J19" i="15"/>
  <c r="K19" i="15" s="1"/>
  <c r="G19" i="15"/>
  <c r="J17" i="15"/>
  <c r="K17" i="15" s="1"/>
  <c r="G17" i="15"/>
  <c r="E24" i="2"/>
  <c r="G15" i="18" s="1"/>
  <c r="G374" i="15"/>
  <c r="J372" i="15"/>
  <c r="K372" i="15" s="1"/>
  <c r="J371" i="15"/>
  <c r="K371" i="15" s="1"/>
  <c r="E37" i="2"/>
  <c r="G14" i="18" s="1"/>
  <c r="E21" i="2"/>
  <c r="G39" i="18" s="1"/>
  <c r="M225" i="14"/>
  <c r="F225" i="14"/>
  <c r="N222" i="14" s="1"/>
  <c r="K223" i="14"/>
  <c r="G223" i="14"/>
  <c r="K222" i="14"/>
  <c r="G222" i="14"/>
  <c r="J221" i="14"/>
  <c r="K221" i="14" s="1"/>
  <c r="G221" i="14"/>
  <c r="F198" i="14"/>
  <c r="J197" i="14"/>
  <c r="K197" i="14" s="1"/>
  <c r="G197" i="14"/>
  <c r="J196" i="14"/>
  <c r="K196" i="14" s="1"/>
  <c r="G196" i="14"/>
  <c r="J195" i="14"/>
  <c r="K195" i="14" s="1"/>
  <c r="G195" i="14"/>
  <c r="E19" i="2"/>
  <c r="G25" i="18" s="1"/>
  <c r="L200" i="14"/>
  <c r="L228" i="14" s="1"/>
  <c r="L271" i="14" s="1"/>
  <c r="I19" i="2"/>
  <c r="K19" i="2" s="1"/>
  <c r="M25" i="18" s="1"/>
  <c r="J194" i="14"/>
  <c r="K194" i="14" s="1"/>
  <c r="G194" i="14"/>
  <c r="E17" i="2"/>
  <c r="G45" i="18" s="1"/>
  <c r="E18" i="2"/>
  <c r="G44" i="18" s="1"/>
  <c r="G95" i="14"/>
  <c r="J95" i="14"/>
  <c r="K95" i="14" s="1"/>
  <c r="E16" i="2"/>
  <c r="G43" i="18" s="1"/>
  <c r="E15" i="2"/>
  <c r="G27" i="18" s="1"/>
  <c r="J54" i="14"/>
  <c r="K54" i="14" s="1"/>
  <c r="G54" i="14"/>
  <c r="J53" i="14"/>
  <c r="K53" i="14" s="1"/>
  <c r="G53" i="14"/>
  <c r="N167" i="1" l="1"/>
  <c r="I92" i="1"/>
  <c r="L92" i="1" s="1"/>
  <c r="O95" i="1"/>
  <c r="I54" i="9"/>
  <c r="O59" i="9"/>
  <c r="I168" i="1"/>
  <c r="L168" i="1" s="1"/>
  <c r="N493" i="15"/>
  <c r="O496" i="15"/>
  <c r="F20" i="2"/>
  <c r="P268" i="14"/>
  <c r="N58" i="15"/>
  <c r="O62" i="15"/>
  <c r="F55" i="2"/>
  <c r="H58" i="18" s="1"/>
  <c r="H57" i="18" s="1"/>
  <c r="O123" i="1"/>
  <c r="K36" i="2"/>
  <c r="M23" i="18" s="1"/>
  <c r="N196" i="14"/>
  <c r="P198" i="14"/>
  <c r="I412" i="15"/>
  <c r="L412" i="15" s="1"/>
  <c r="O415" i="15"/>
  <c r="O454" i="15"/>
  <c r="I21" i="2"/>
  <c r="K21" i="2" s="1"/>
  <c r="M39" i="18" s="1"/>
  <c r="P225" i="14"/>
  <c r="I56" i="2"/>
  <c r="K56" i="2" s="1"/>
  <c r="M55" i="18" s="1"/>
  <c r="O174" i="1"/>
  <c r="M20" i="2"/>
  <c r="N19" i="11"/>
  <c r="O25" i="11"/>
  <c r="M24" i="18"/>
  <c r="M57" i="18"/>
  <c r="F49" i="2"/>
  <c r="F19" i="2"/>
  <c r="H25" i="18" s="1"/>
  <c r="G198" i="14"/>
  <c r="I195" i="14"/>
  <c r="L195" i="14" s="1"/>
  <c r="I197" i="14"/>
  <c r="L197" i="14" s="1"/>
  <c r="N195" i="14"/>
  <c r="I23" i="11"/>
  <c r="L23" i="11" s="1"/>
  <c r="N20" i="11"/>
  <c r="F36" i="2"/>
  <c r="I196" i="14"/>
  <c r="L196" i="14" s="1"/>
  <c r="N197" i="14"/>
  <c r="N21" i="11"/>
  <c r="I494" i="15"/>
  <c r="L494" i="15" s="1"/>
  <c r="G496" i="15"/>
  <c r="I495" i="15"/>
  <c r="L495" i="15" s="1"/>
  <c r="I492" i="15"/>
  <c r="L492" i="15" s="1"/>
  <c r="K492" i="15"/>
  <c r="N495" i="15"/>
  <c r="N492" i="15"/>
  <c r="N494" i="15"/>
  <c r="I493" i="15"/>
  <c r="L493" i="15" s="1"/>
  <c r="K268" i="14"/>
  <c r="I267" i="14"/>
  <c r="I167" i="1"/>
  <c r="L167" i="1" s="1"/>
  <c r="N168" i="1"/>
  <c r="N169" i="1"/>
  <c r="N170" i="1"/>
  <c r="N171" i="1"/>
  <c r="F56" i="2"/>
  <c r="I171" i="1"/>
  <c r="L171" i="1" s="1"/>
  <c r="I170" i="1"/>
  <c r="L170" i="1" s="1"/>
  <c r="I169" i="1"/>
  <c r="L169" i="1" s="1"/>
  <c r="I56" i="9"/>
  <c r="L56" i="9" s="1"/>
  <c r="K59" i="9"/>
  <c r="L54" i="9"/>
  <c r="N55" i="9"/>
  <c r="N57" i="9"/>
  <c r="I55" i="9"/>
  <c r="L55" i="9" s="1"/>
  <c r="I57" i="9"/>
  <c r="L57" i="9" s="1"/>
  <c r="N54" i="9"/>
  <c r="N56" i="9"/>
  <c r="G59" i="9"/>
  <c r="N121" i="1"/>
  <c r="G174" i="1"/>
  <c r="J174" i="1"/>
  <c r="K174" i="1" s="1"/>
  <c r="I166" i="1"/>
  <c r="L166" i="1" s="1"/>
  <c r="N166" i="1"/>
  <c r="N172" i="1"/>
  <c r="L172" i="1"/>
  <c r="K123" i="1"/>
  <c r="F54" i="2"/>
  <c r="M54" i="2" s="1"/>
  <c r="G123" i="1"/>
  <c r="I120" i="1"/>
  <c r="L120" i="1" s="1"/>
  <c r="I121" i="1"/>
  <c r="L121" i="1" s="1"/>
  <c r="N120" i="1"/>
  <c r="N93" i="1"/>
  <c r="G95" i="1"/>
  <c r="I93" i="1"/>
  <c r="L93" i="1" s="1"/>
  <c r="I90" i="1"/>
  <c r="N90" i="1"/>
  <c r="I91" i="1"/>
  <c r="L91" i="1" s="1"/>
  <c r="N92" i="1"/>
  <c r="N91" i="1"/>
  <c r="G454" i="15"/>
  <c r="F34" i="2"/>
  <c r="M34" i="2" s="1"/>
  <c r="J454" i="15"/>
  <c r="K454" i="15" s="1"/>
  <c r="I34" i="2"/>
  <c r="I450" i="15"/>
  <c r="L450" i="15" s="1"/>
  <c r="N453" i="15"/>
  <c r="I452" i="15"/>
  <c r="L452" i="15" s="1"/>
  <c r="F35" i="2"/>
  <c r="I35" i="2"/>
  <c r="I21" i="11"/>
  <c r="L21" i="11" s="1"/>
  <c r="I20" i="11"/>
  <c r="L20" i="11" s="1"/>
  <c r="I22" i="11"/>
  <c r="L22" i="11" s="1"/>
  <c r="N22" i="11"/>
  <c r="I18" i="11"/>
  <c r="L18" i="11" s="1"/>
  <c r="N23" i="11"/>
  <c r="N18" i="11"/>
  <c r="G25" i="11"/>
  <c r="I19" i="11"/>
  <c r="L19" i="11" s="1"/>
  <c r="J25" i="11"/>
  <c r="K25" i="11" s="1"/>
  <c r="F21" i="2"/>
  <c r="G225" i="14"/>
  <c r="N223" i="14"/>
  <c r="N450" i="15"/>
  <c r="N452" i="15"/>
  <c r="I451" i="15"/>
  <c r="L451" i="15" s="1"/>
  <c r="I453" i="15"/>
  <c r="L453" i="15" s="1"/>
  <c r="N451" i="15"/>
  <c r="G415" i="15"/>
  <c r="N414" i="15"/>
  <c r="I413" i="15"/>
  <c r="L413" i="15" s="1"/>
  <c r="K415" i="15"/>
  <c r="N412" i="15"/>
  <c r="I411" i="15"/>
  <c r="N413" i="15"/>
  <c r="N411" i="15"/>
  <c r="I414" i="15"/>
  <c r="L414" i="15" s="1"/>
  <c r="N59" i="15"/>
  <c r="N60" i="15"/>
  <c r="I58" i="15"/>
  <c r="L58" i="15" s="1"/>
  <c r="I59" i="15"/>
  <c r="I60" i="15"/>
  <c r="L60" i="15" s="1"/>
  <c r="J62" i="15"/>
  <c r="L59" i="15"/>
  <c r="K59" i="15"/>
  <c r="N57" i="15"/>
  <c r="G62" i="15"/>
  <c r="I57" i="15"/>
  <c r="L57" i="15" s="1"/>
  <c r="N61" i="15"/>
  <c r="I61" i="15"/>
  <c r="L61" i="15" s="1"/>
  <c r="N221" i="14"/>
  <c r="J225" i="14"/>
  <c r="K225" i="14" s="1"/>
  <c r="I221" i="14"/>
  <c r="I223" i="14"/>
  <c r="L223" i="14" s="1"/>
  <c r="I222" i="14"/>
  <c r="L222" i="14" s="1"/>
  <c r="N194" i="14"/>
  <c r="N198" i="14" s="1"/>
  <c r="I194" i="14"/>
  <c r="J198" i="14"/>
  <c r="K198" i="14" s="1"/>
  <c r="H28" i="18" l="1"/>
  <c r="M55" i="2"/>
  <c r="J58" i="18"/>
  <c r="M56" i="2"/>
  <c r="H19" i="2"/>
  <c r="H34" i="2"/>
  <c r="M19" i="2"/>
  <c r="H24" i="18"/>
  <c r="K25" i="18"/>
  <c r="J25" i="18" s="1"/>
  <c r="K24" i="18"/>
  <c r="J24" i="18" s="1"/>
  <c r="J28" i="18"/>
  <c r="H23" i="18"/>
  <c r="M36" i="2"/>
  <c r="N25" i="11"/>
  <c r="M49" i="2"/>
  <c r="H66" i="18"/>
  <c r="M21" i="2"/>
  <c r="H16" i="18"/>
  <c r="M35" i="2"/>
  <c r="H71" i="18"/>
  <c r="H55" i="18"/>
  <c r="H18" i="18"/>
  <c r="H21" i="2"/>
  <c r="H39" i="18"/>
  <c r="H56" i="2"/>
  <c r="N225" i="14"/>
  <c r="L267" i="14"/>
  <c r="L268" i="14"/>
  <c r="L59" i="9"/>
  <c r="I174" i="1"/>
  <c r="L174" i="1" s="1"/>
  <c r="N174" i="1"/>
  <c r="L123" i="1"/>
  <c r="L95" i="1"/>
  <c r="L90" i="1"/>
  <c r="I25" i="11"/>
  <c r="L25" i="11" s="1"/>
  <c r="N454" i="15"/>
  <c r="I454" i="15"/>
  <c r="L454" i="15" s="1"/>
  <c r="L411" i="15"/>
  <c r="L415" i="15"/>
  <c r="N62" i="15"/>
  <c r="K62" i="15" s="1"/>
  <c r="I62" i="15"/>
  <c r="L62" i="15" s="1"/>
  <c r="L221" i="14"/>
  <c r="I225" i="14"/>
  <c r="L225" i="14" s="1"/>
  <c r="L194" i="14"/>
  <c r="I198" i="14"/>
  <c r="L198" i="14" s="1"/>
  <c r="M374" i="15"/>
  <c r="K18" i="18" l="1"/>
  <c r="J18" i="18" s="1"/>
  <c r="K39" i="18"/>
  <c r="J39" i="18" s="1"/>
  <c r="K55" i="18"/>
  <c r="J55" i="18" s="1"/>
  <c r="J71" i="18"/>
  <c r="J16" i="18"/>
  <c r="K66" i="18"/>
  <c r="J66" i="18" s="1"/>
  <c r="F234" i="15"/>
  <c r="I230" i="15" l="1"/>
  <c r="L230" i="15" s="1"/>
  <c r="I229" i="15"/>
  <c r="L229" i="15" s="1"/>
  <c r="N227" i="15"/>
  <c r="I228" i="15"/>
  <c r="L228" i="15" s="1"/>
  <c r="N230" i="15"/>
  <c r="N229" i="15"/>
  <c r="I227" i="15"/>
  <c r="L227" i="15" s="1"/>
  <c r="N228" i="15"/>
  <c r="M22" i="10" l="1"/>
  <c r="M64" i="1" l="1"/>
  <c r="F64" i="1"/>
  <c r="J62" i="1"/>
  <c r="K62" i="1" s="1"/>
  <c r="G62" i="1"/>
  <c r="J59" i="1"/>
  <c r="K59" i="1" s="1"/>
  <c r="G59" i="1"/>
  <c r="J58" i="1"/>
  <c r="K58" i="1" s="1"/>
  <c r="G58" i="1"/>
  <c r="J57" i="1"/>
  <c r="K57" i="1" s="1"/>
  <c r="G57" i="1"/>
  <c r="M22" i="9"/>
  <c r="F22" i="9"/>
  <c r="J20" i="9"/>
  <c r="K20" i="9" s="1"/>
  <c r="G20" i="9"/>
  <c r="J17" i="9"/>
  <c r="K17" i="9" s="1"/>
  <c r="G17" i="9"/>
  <c r="J16" i="9"/>
  <c r="K16" i="9" s="1"/>
  <c r="G16" i="9"/>
  <c r="J15" i="9"/>
  <c r="K15" i="9" s="1"/>
  <c r="G15" i="9"/>
  <c r="G22" i="9" s="1"/>
  <c r="I61" i="2"/>
  <c r="K61" i="2" s="1"/>
  <c r="M70" i="18" s="1"/>
  <c r="J57" i="11"/>
  <c r="K57" i="11" s="1"/>
  <c r="G57" i="11"/>
  <c r="M50" i="8"/>
  <c r="F50" i="8"/>
  <c r="J48" i="8"/>
  <c r="K48" i="8" s="1"/>
  <c r="G48" i="8"/>
  <c r="K47" i="8"/>
  <c r="G47" i="8"/>
  <c r="J45" i="8"/>
  <c r="K45" i="8" s="1"/>
  <c r="G45" i="8"/>
  <c r="J44" i="8"/>
  <c r="K44" i="8" s="1"/>
  <c r="G44" i="8"/>
  <c r="G83" i="10"/>
  <c r="J83" i="10"/>
  <c r="K83" i="10" s="1"/>
  <c r="G84" i="10"/>
  <c r="J84" i="10"/>
  <c r="K84" i="10" s="1"/>
  <c r="G87" i="10"/>
  <c r="J87" i="10"/>
  <c r="K87" i="10" s="1"/>
  <c r="F22" i="10"/>
  <c r="O22" i="10" s="1"/>
  <c r="G19" i="10"/>
  <c r="J19" i="10"/>
  <c r="K19" i="10" s="1"/>
  <c r="G20" i="10"/>
  <c r="J20" i="10"/>
  <c r="K20" i="10" s="1"/>
  <c r="M198" i="15"/>
  <c r="K196" i="15"/>
  <c r="G196" i="15"/>
  <c r="K193" i="15"/>
  <c r="G193" i="15"/>
  <c r="J192" i="15"/>
  <c r="K192" i="15" s="1"/>
  <c r="G192" i="15"/>
  <c r="F198" i="15"/>
  <c r="M336" i="15"/>
  <c r="F336" i="15"/>
  <c r="J335" i="15"/>
  <c r="G335" i="15"/>
  <c r="M56" i="14"/>
  <c r="F56" i="14"/>
  <c r="J55" i="14"/>
  <c r="K55" i="14" s="1"/>
  <c r="G55" i="14"/>
  <c r="J52" i="14"/>
  <c r="G52" i="14"/>
  <c r="M269" i="15"/>
  <c r="F269" i="15"/>
  <c r="J268" i="15"/>
  <c r="K268" i="15" s="1"/>
  <c r="G268" i="15"/>
  <c r="J266" i="15"/>
  <c r="K266" i="15" s="1"/>
  <c r="G266" i="15"/>
  <c r="J265" i="15"/>
  <c r="K265" i="15" s="1"/>
  <c r="G265" i="15"/>
  <c r="J369" i="15"/>
  <c r="K369" i="15" s="1"/>
  <c r="F374" i="15"/>
  <c r="O374" i="15" s="1"/>
  <c r="J373" i="15"/>
  <c r="K373" i="15" s="1"/>
  <c r="J370" i="15"/>
  <c r="K370" i="15" s="1"/>
  <c r="O336" i="15" l="1"/>
  <c r="O269" i="15"/>
  <c r="O198" i="15"/>
  <c r="O22" i="9"/>
  <c r="P56" i="14"/>
  <c r="F45" i="2"/>
  <c r="H61" i="18" s="1"/>
  <c r="O50" i="8"/>
  <c r="O64" i="1"/>
  <c r="I60" i="2"/>
  <c r="K60" i="2" s="1"/>
  <c r="M72" i="18" s="1"/>
  <c r="I15" i="2"/>
  <c r="N18" i="9"/>
  <c r="N19" i="9"/>
  <c r="I19" i="9"/>
  <c r="L19" i="9" s="1"/>
  <c r="I18" i="9"/>
  <c r="L18" i="9" s="1"/>
  <c r="N59" i="1"/>
  <c r="N61" i="1"/>
  <c r="I60" i="1"/>
  <c r="L60" i="1" s="1"/>
  <c r="I61" i="1"/>
  <c r="L61" i="1" s="1"/>
  <c r="N60" i="1"/>
  <c r="N46" i="8"/>
  <c r="I46" i="8"/>
  <c r="L46" i="8" s="1"/>
  <c r="N267" i="15"/>
  <c r="I267" i="15"/>
  <c r="L267" i="15" s="1"/>
  <c r="N195" i="15"/>
  <c r="N194" i="15"/>
  <c r="I195" i="15"/>
  <c r="L195" i="15" s="1"/>
  <c r="I194" i="15"/>
  <c r="L194" i="15" s="1"/>
  <c r="N371" i="15"/>
  <c r="N369" i="15"/>
  <c r="I371" i="15"/>
  <c r="L371" i="15" s="1"/>
  <c r="I372" i="15"/>
  <c r="L372" i="15" s="1"/>
  <c r="N372" i="15"/>
  <c r="N55" i="14"/>
  <c r="N53" i="14"/>
  <c r="I54" i="14"/>
  <c r="L54" i="14" s="1"/>
  <c r="I53" i="14"/>
  <c r="L53" i="14" s="1"/>
  <c r="N54" i="14"/>
  <c r="G336" i="15"/>
  <c r="G198" i="15"/>
  <c r="N20" i="10"/>
  <c r="G269" i="15"/>
  <c r="J22" i="9"/>
  <c r="K22" i="9" s="1"/>
  <c r="I20" i="10"/>
  <c r="L20" i="10" s="1"/>
  <c r="F61" i="2"/>
  <c r="N19" i="10"/>
  <c r="I369" i="15"/>
  <c r="I19" i="10"/>
  <c r="L19" i="10" s="1"/>
  <c r="N48" i="8"/>
  <c r="J198" i="15"/>
  <c r="K198" i="15" s="1"/>
  <c r="K269" i="15"/>
  <c r="J336" i="15"/>
  <c r="I193" i="15"/>
  <c r="L193" i="15" s="1"/>
  <c r="N196" i="15"/>
  <c r="N192" i="15"/>
  <c r="I196" i="15"/>
  <c r="L196" i="15" s="1"/>
  <c r="I192" i="15"/>
  <c r="L192" i="15" s="1"/>
  <c r="N193" i="15"/>
  <c r="I62" i="1"/>
  <c r="L62" i="1" s="1"/>
  <c r="I57" i="1"/>
  <c r="L57" i="1" s="1"/>
  <c r="I58" i="1"/>
  <c r="L58" i="1" s="1"/>
  <c r="G64" i="1"/>
  <c r="I59" i="1"/>
  <c r="L59" i="1" s="1"/>
  <c r="N58" i="1"/>
  <c r="N62" i="1"/>
  <c r="N57" i="1"/>
  <c r="J64" i="1"/>
  <c r="K64" i="1" s="1"/>
  <c r="I15" i="9"/>
  <c r="N15" i="9"/>
  <c r="I17" i="9"/>
  <c r="L17" i="9" s="1"/>
  <c r="N17" i="9"/>
  <c r="I16" i="9"/>
  <c r="L16" i="9" s="1"/>
  <c r="N16" i="9"/>
  <c r="I20" i="9"/>
  <c r="L20" i="9" s="1"/>
  <c r="N20" i="9"/>
  <c r="N45" i="8"/>
  <c r="G50" i="8"/>
  <c r="I45" i="8"/>
  <c r="L45" i="8" s="1"/>
  <c r="N50" i="8"/>
  <c r="N47" i="8"/>
  <c r="I44" i="8"/>
  <c r="N44" i="8"/>
  <c r="I47" i="8"/>
  <c r="L47" i="8" s="1"/>
  <c r="I48" i="8"/>
  <c r="L48" i="8" s="1"/>
  <c r="J50" i="8"/>
  <c r="K50" i="8" s="1"/>
  <c r="K335" i="15"/>
  <c r="K336" i="15" s="1"/>
  <c r="I335" i="15"/>
  <c r="N335" i="15"/>
  <c r="J56" i="14"/>
  <c r="I55" i="14"/>
  <c r="L55" i="14" s="1"/>
  <c r="G56" i="14"/>
  <c r="K52" i="14"/>
  <c r="K56" i="14" s="1"/>
  <c r="N52" i="14"/>
  <c r="I52" i="14"/>
  <c r="J269" i="15"/>
  <c r="K374" i="15"/>
  <c r="J374" i="15"/>
  <c r="H70" i="18" l="1"/>
  <c r="M61" i="2"/>
  <c r="L369" i="15"/>
  <c r="N198" i="15"/>
  <c r="I198" i="15"/>
  <c r="L198" i="15" s="1"/>
  <c r="I64" i="1"/>
  <c r="L64" i="1" s="1"/>
  <c r="N64" i="1"/>
  <c r="N22" i="9"/>
  <c r="I22" i="9"/>
  <c r="L22" i="9" s="1"/>
  <c r="L15" i="9"/>
  <c r="I50" i="8"/>
  <c r="L50" i="8" s="1"/>
  <c r="L44" i="8"/>
  <c r="N336" i="15"/>
  <c r="L335" i="15"/>
  <c r="L336" i="15" s="1"/>
  <c r="I336" i="15"/>
  <c r="I56" i="14"/>
  <c r="L52" i="14"/>
  <c r="L56" i="14" s="1"/>
  <c r="N56" i="14"/>
  <c r="J70" i="18" l="1"/>
  <c r="L65" i="2"/>
  <c r="O76" i="18" s="1"/>
  <c r="K37" i="2" l="1"/>
  <c r="M14" i="18" s="1"/>
  <c r="L376" i="15"/>
  <c r="N370" i="15" l="1"/>
  <c r="I370" i="15"/>
  <c r="N373" i="15"/>
  <c r="I373" i="15"/>
  <c r="L373" i="15" s="1"/>
  <c r="F97" i="15"/>
  <c r="N94" i="15" l="1"/>
  <c r="N93" i="15"/>
  <c r="I94" i="15"/>
  <c r="L94" i="15" s="1"/>
  <c r="I93" i="15"/>
  <c r="L93" i="15" s="1"/>
  <c r="L370" i="15"/>
  <c r="L374" i="15" s="1"/>
  <c r="I374" i="15"/>
  <c r="N374" i="15"/>
  <c r="H29" i="17"/>
  <c r="I37" i="2"/>
  <c r="F37" i="2"/>
  <c r="L174" i="14"/>
  <c r="M172" i="14"/>
  <c r="F172" i="14"/>
  <c r="J171" i="14"/>
  <c r="K171" i="14" s="1"/>
  <c r="G171" i="14"/>
  <c r="G172" i="14" s="1"/>
  <c r="J17" i="1"/>
  <c r="K17" i="1" s="1"/>
  <c r="G17" i="1"/>
  <c r="J231" i="15"/>
  <c r="K231" i="15" s="1"/>
  <c r="G231" i="15"/>
  <c r="P172" i="14" l="1"/>
  <c r="H14" i="18"/>
  <c r="M37" i="2"/>
  <c r="I17" i="2"/>
  <c r="K17" i="2"/>
  <c r="M45" i="18" s="1"/>
  <c r="J172" i="14"/>
  <c r="K172" i="14" s="1"/>
  <c r="F17" i="2"/>
  <c r="H37" i="2"/>
  <c r="I171" i="14"/>
  <c r="N171" i="14"/>
  <c r="K14" i="18" l="1"/>
  <c r="J14" i="18" s="1"/>
  <c r="H45" i="18"/>
  <c r="M17" i="2"/>
  <c r="M16" i="17"/>
  <c r="H17" i="2"/>
  <c r="I172" i="14"/>
  <c r="L172" i="14" s="1"/>
  <c r="L171" i="14"/>
  <c r="N172" i="14"/>
  <c r="I25" i="2"/>
  <c r="K45" i="18" l="1"/>
  <c r="J45" i="18" s="1"/>
  <c r="M21" i="15"/>
  <c r="K24" i="2" s="1"/>
  <c r="M15" i="18" s="1"/>
  <c r="F21" i="15"/>
  <c r="O21" i="15" s="1"/>
  <c r="J20" i="15"/>
  <c r="K20" i="15" s="1"/>
  <c r="G20" i="15"/>
  <c r="N19" i="15" l="1"/>
  <c r="N17" i="15"/>
  <c r="I19" i="15"/>
  <c r="L19" i="15" s="1"/>
  <c r="I17" i="15"/>
  <c r="L17" i="15" s="1"/>
  <c r="F25" i="2"/>
  <c r="N20" i="15"/>
  <c r="F24" i="2"/>
  <c r="M24" i="2" s="1"/>
  <c r="I24" i="2"/>
  <c r="I20" i="15"/>
  <c r="L20" i="15" s="1"/>
  <c r="J58" i="11"/>
  <c r="K58" i="11" s="1"/>
  <c r="G58" i="11"/>
  <c r="G55" i="11"/>
  <c r="J55" i="11"/>
  <c r="K55" i="11" s="1"/>
  <c r="H17" i="18" l="1"/>
  <c r="M25" i="2"/>
  <c r="H15" i="18"/>
  <c r="M15" i="17"/>
  <c r="K21" i="15"/>
  <c r="H25" i="2"/>
  <c r="M57" i="10"/>
  <c r="F57" i="10"/>
  <c r="O57" i="10" s="1"/>
  <c r="J55" i="10"/>
  <c r="K55" i="10" s="1"/>
  <c r="G55" i="10"/>
  <c r="K54" i="10"/>
  <c r="G54" i="10"/>
  <c r="J53" i="10"/>
  <c r="K53" i="10" s="1"/>
  <c r="G53" i="10"/>
  <c r="J52" i="10"/>
  <c r="K52" i="10" s="1"/>
  <c r="G52" i="10"/>
  <c r="K157" i="15"/>
  <c r="L138" i="14"/>
  <c r="K127" i="14"/>
  <c r="L98" i="14"/>
  <c r="K87" i="14"/>
  <c r="L58" i="14"/>
  <c r="K45" i="14"/>
  <c r="K9" i="15"/>
  <c r="L23" i="15"/>
  <c r="J18" i="15"/>
  <c r="G18" i="15"/>
  <c r="J16" i="15"/>
  <c r="G16" i="15"/>
  <c r="K17" i="18" l="1"/>
  <c r="J17" i="18" s="1"/>
  <c r="F42" i="2"/>
  <c r="H48" i="18" s="1"/>
  <c r="K404" i="15"/>
  <c r="K443" i="15"/>
  <c r="K486" i="15" s="1"/>
  <c r="K215" i="14"/>
  <c r="K261" i="14" s="1"/>
  <c r="K363" i="15"/>
  <c r="K187" i="14"/>
  <c r="G21" i="15"/>
  <c r="K164" i="14"/>
  <c r="I42" i="2"/>
  <c r="K42" i="2" s="1"/>
  <c r="K18" i="15"/>
  <c r="K16" i="15"/>
  <c r="G57" i="10"/>
  <c r="N55" i="10"/>
  <c r="H58" i="17"/>
  <c r="H51" i="17"/>
  <c r="I16" i="15"/>
  <c r="L16" i="15" s="1"/>
  <c r="H15" i="17"/>
  <c r="I52" i="10"/>
  <c r="N52" i="10"/>
  <c r="I54" i="10"/>
  <c r="L54" i="10" s="1"/>
  <c r="N54" i="10"/>
  <c r="I53" i="10"/>
  <c r="L53" i="10" s="1"/>
  <c r="N53" i="10"/>
  <c r="I55" i="10"/>
  <c r="L55" i="10" s="1"/>
  <c r="K57" i="10"/>
  <c r="I18" i="15"/>
  <c r="L18" i="15" s="1"/>
  <c r="N16" i="15"/>
  <c r="N18" i="15"/>
  <c r="H47" i="18" l="1"/>
  <c r="M42" i="2"/>
  <c r="M48" i="18"/>
  <c r="M51" i="17"/>
  <c r="M58" i="17"/>
  <c r="L21" i="15"/>
  <c r="L57" i="10"/>
  <c r="L52" i="10"/>
  <c r="M90" i="10"/>
  <c r="I41" i="2" s="1"/>
  <c r="K41" i="2" s="1"/>
  <c r="M52" i="18" s="1"/>
  <c r="F90" i="10"/>
  <c r="O90" i="10" s="1"/>
  <c r="M51" i="18" l="1"/>
  <c r="M47" i="18"/>
  <c r="J48" i="18"/>
  <c r="N86" i="10"/>
  <c r="N85" i="10"/>
  <c r="I86" i="10"/>
  <c r="L86" i="10" s="1"/>
  <c r="I85" i="10"/>
  <c r="L85" i="10" s="1"/>
  <c r="I83" i="10"/>
  <c r="L83" i="10" s="1"/>
  <c r="N83" i="10"/>
  <c r="I87" i="10"/>
  <c r="L87" i="10" s="1"/>
  <c r="N87" i="10"/>
  <c r="I84" i="10"/>
  <c r="L84" i="10" s="1"/>
  <c r="N84" i="10"/>
  <c r="F41" i="2"/>
  <c r="M41" i="2" s="1"/>
  <c r="M41" i="17"/>
  <c r="M40" i="17" s="1"/>
  <c r="O66" i="18"/>
  <c r="G90" i="10"/>
  <c r="J90" i="10"/>
  <c r="K90" i="10" s="1"/>
  <c r="K47" i="18" l="1"/>
  <c r="J47" i="18" s="1"/>
  <c r="H41" i="17"/>
  <c r="H40" i="17" s="1"/>
  <c r="K40" i="17" s="1"/>
  <c r="J40" i="17" s="1"/>
  <c r="H52" i="18"/>
  <c r="H41" i="2"/>
  <c r="N90" i="10"/>
  <c r="I90" i="10"/>
  <c r="L90" i="10" s="1"/>
  <c r="H51" i="18" l="1"/>
  <c r="K52" i="18"/>
  <c r="J52" i="18" s="1"/>
  <c r="K41" i="17"/>
  <c r="J41" i="17" s="1"/>
  <c r="O41" i="17"/>
  <c r="O40" i="17"/>
  <c r="I29" i="2"/>
  <c r="K51" i="18" l="1"/>
  <c r="J51" i="18" s="1"/>
  <c r="H25" i="17"/>
  <c r="F29" i="2"/>
  <c r="H30" i="18" l="1"/>
  <c r="L64" i="15"/>
  <c r="K50" i="15"/>
  <c r="K76" i="10" s="1"/>
  <c r="L92" i="10" l="1"/>
  <c r="L24" i="10"/>
  <c r="M22" i="14"/>
  <c r="M59" i="11" l="1"/>
  <c r="K50" i="2" s="1"/>
  <c r="M67" i="18" s="1"/>
  <c r="F59" i="11"/>
  <c r="O59" i="11" s="1"/>
  <c r="J54" i="11"/>
  <c r="G54" i="11"/>
  <c r="M65" i="18" l="1"/>
  <c r="N56" i="11"/>
  <c r="I56" i="11"/>
  <c r="L56" i="11" s="1"/>
  <c r="I57" i="11"/>
  <c r="L57" i="11" s="1"/>
  <c r="N57" i="11"/>
  <c r="I58" i="11"/>
  <c r="L58" i="11" s="1"/>
  <c r="N58" i="11"/>
  <c r="I55" i="11"/>
  <c r="L55" i="11" s="1"/>
  <c r="N55" i="11"/>
  <c r="H52" i="17"/>
  <c r="I54" i="11"/>
  <c r="L54" i="11" s="1"/>
  <c r="F50" i="2"/>
  <c r="I50" i="2"/>
  <c r="M52" i="17"/>
  <c r="N54" i="11"/>
  <c r="G59" i="11"/>
  <c r="J59" i="11"/>
  <c r="K59" i="11" s="1"/>
  <c r="K54" i="11"/>
  <c r="M234" i="15"/>
  <c r="O234" i="15" s="1"/>
  <c r="J232" i="15"/>
  <c r="G232" i="15"/>
  <c r="J226" i="15"/>
  <c r="K226" i="15" s="1"/>
  <c r="G226" i="15"/>
  <c r="J225" i="15"/>
  <c r="K225" i="15" s="1"/>
  <c r="G225" i="15"/>
  <c r="I30" i="2"/>
  <c r="M168" i="15"/>
  <c r="F168" i="15"/>
  <c r="J166" i="15"/>
  <c r="K166" i="15" s="1"/>
  <c r="G166" i="15"/>
  <c r="J164" i="15"/>
  <c r="K164" i="15" s="1"/>
  <c r="G164" i="15"/>
  <c r="M136" i="14"/>
  <c r="I18" i="2" s="1"/>
  <c r="F136" i="14"/>
  <c r="J134" i="14"/>
  <c r="K134" i="14" s="1"/>
  <c r="G134" i="14"/>
  <c r="M96" i="14"/>
  <c r="F96" i="14"/>
  <c r="J94" i="14"/>
  <c r="K94" i="14" s="1"/>
  <c r="G94" i="14"/>
  <c r="P136" i="14" l="1"/>
  <c r="I16" i="2"/>
  <c r="P96" i="14"/>
  <c r="K33" i="2"/>
  <c r="M42" i="18" s="1"/>
  <c r="O168" i="15"/>
  <c r="M64" i="18"/>
  <c r="I32" i="2"/>
  <c r="H67" i="18"/>
  <c r="M50" i="2"/>
  <c r="M48" i="2" s="1"/>
  <c r="K32" i="2"/>
  <c r="I165" i="15"/>
  <c r="L165" i="15" s="1"/>
  <c r="N165" i="15"/>
  <c r="I95" i="14"/>
  <c r="L95" i="14" s="1"/>
  <c r="N95" i="14"/>
  <c r="N164" i="15"/>
  <c r="N266" i="15"/>
  <c r="I266" i="15"/>
  <c r="L266" i="15" s="1"/>
  <c r="I265" i="15"/>
  <c r="N268" i="15"/>
  <c r="I268" i="15"/>
  <c r="L268" i="15" s="1"/>
  <c r="N265" i="15"/>
  <c r="H21" i="17"/>
  <c r="M29" i="17"/>
  <c r="H32" i="17"/>
  <c r="I231" i="15"/>
  <c r="L231" i="15" s="1"/>
  <c r="N231" i="15"/>
  <c r="F30" i="2"/>
  <c r="H26" i="17"/>
  <c r="F28" i="2"/>
  <c r="N134" i="14"/>
  <c r="N136" i="14" s="1"/>
  <c r="F18" i="2"/>
  <c r="N94" i="14"/>
  <c r="F16" i="2"/>
  <c r="F32" i="2"/>
  <c r="N166" i="15"/>
  <c r="F33" i="2"/>
  <c r="K51" i="17"/>
  <c r="J51" i="17" s="1"/>
  <c r="O51" i="17"/>
  <c r="M50" i="17"/>
  <c r="M34" i="17"/>
  <c r="I59" i="11"/>
  <c r="L59" i="11" s="1"/>
  <c r="N59" i="11"/>
  <c r="I232" i="15"/>
  <c r="L232" i="15" s="1"/>
  <c r="J234" i="15"/>
  <c r="K234" i="15" s="1"/>
  <c r="I226" i="15"/>
  <c r="L226" i="15" s="1"/>
  <c r="N232" i="15"/>
  <c r="I225" i="15"/>
  <c r="L225" i="15" s="1"/>
  <c r="N225" i="15"/>
  <c r="N226" i="15"/>
  <c r="G234" i="15"/>
  <c r="K232" i="15"/>
  <c r="I164" i="15"/>
  <c r="L164" i="15" s="1"/>
  <c r="J168" i="15"/>
  <c r="K168" i="15" s="1"/>
  <c r="G168" i="15"/>
  <c r="I166" i="15"/>
  <c r="L166" i="15" s="1"/>
  <c r="I134" i="14"/>
  <c r="I136" i="14" s="1"/>
  <c r="J136" i="14"/>
  <c r="K136" i="14" s="1"/>
  <c r="G136" i="14"/>
  <c r="I94" i="14"/>
  <c r="L94" i="14" s="1"/>
  <c r="J96" i="14"/>
  <c r="K96" i="14" s="1"/>
  <c r="G96" i="14"/>
  <c r="I33" i="2" l="1"/>
  <c r="H65" i="18"/>
  <c r="O65" i="18" s="1"/>
  <c r="K67" i="18"/>
  <c r="J67" i="18" s="1"/>
  <c r="M32" i="17"/>
  <c r="M40" i="18"/>
  <c r="O67" i="18"/>
  <c r="H44" i="18"/>
  <c r="H40" i="18"/>
  <c r="M32" i="2"/>
  <c r="H42" i="18"/>
  <c r="M33" i="2"/>
  <c r="H43" i="18"/>
  <c r="H22" i="18"/>
  <c r="H37" i="18"/>
  <c r="N168" i="15"/>
  <c r="L265" i="15"/>
  <c r="L269" i="15" s="1"/>
  <c r="I269" i="15"/>
  <c r="N269" i="15"/>
  <c r="H36" i="17"/>
  <c r="H35" i="17"/>
  <c r="O29" i="17"/>
  <c r="K29" i="17"/>
  <c r="J29" i="17" s="1"/>
  <c r="N96" i="14"/>
  <c r="M49" i="17"/>
  <c r="I234" i="15"/>
  <c r="L234" i="15" s="1"/>
  <c r="N234" i="15"/>
  <c r="L168" i="15"/>
  <c r="I168" i="15"/>
  <c r="L136" i="14"/>
  <c r="L134" i="14"/>
  <c r="I96" i="14"/>
  <c r="L96" i="14" s="1"/>
  <c r="H18" i="2"/>
  <c r="K18" i="2"/>
  <c r="H38" i="18" l="1"/>
  <c r="O42" i="18"/>
  <c r="K42" i="18"/>
  <c r="J42" i="18" s="1"/>
  <c r="M38" i="18"/>
  <c r="K40" i="18"/>
  <c r="J40" i="18" s="1"/>
  <c r="H36" i="18"/>
  <c r="H64" i="18"/>
  <c r="K65" i="18"/>
  <c r="J65" i="18" s="1"/>
  <c r="M18" i="2"/>
  <c r="M44" i="18"/>
  <c r="H41" i="18"/>
  <c r="M36" i="17"/>
  <c r="K44" i="18" l="1"/>
  <c r="J44" i="18" s="1"/>
  <c r="K38" i="18"/>
  <c r="J38" i="18" s="1"/>
  <c r="K64" i="18"/>
  <c r="J64" i="18" s="1"/>
  <c r="O64" i="18"/>
  <c r="O36" i="17"/>
  <c r="K36" i="17"/>
  <c r="J36" i="17" s="1"/>
  <c r="G18" i="10"/>
  <c r="J18" i="10"/>
  <c r="K18" i="10" s="1"/>
  <c r="G310" i="15"/>
  <c r="G309" i="15"/>
  <c r="G308" i="15"/>
  <c r="G307" i="15"/>
  <c r="G306" i="15"/>
  <c r="F312" i="15" l="1"/>
  <c r="G305" i="15"/>
  <c r="G304" i="15"/>
  <c r="G303" i="15"/>
  <c r="G302" i="15"/>
  <c r="G301" i="15"/>
  <c r="G300" i="15"/>
  <c r="F27" i="2" l="1"/>
  <c r="H20" i="17"/>
  <c r="I310" i="15"/>
  <c r="I309" i="15"/>
  <c r="I308" i="15"/>
  <c r="I307" i="15"/>
  <c r="I306" i="15"/>
  <c r="I299" i="15"/>
  <c r="G312" i="15"/>
  <c r="I301" i="15"/>
  <c r="I303" i="15"/>
  <c r="I304" i="15"/>
  <c r="I305" i="15"/>
  <c r="I300" i="15"/>
  <c r="I302" i="15"/>
  <c r="H21" i="18" l="1"/>
  <c r="H19" i="17"/>
  <c r="I312" i="15"/>
  <c r="H20" i="18" l="1"/>
  <c r="P48" i="8"/>
  <c r="P47" i="8"/>
  <c r="P45" i="8"/>
  <c r="I45" i="2" l="1"/>
  <c r="P50" i="8"/>
  <c r="H48" i="17" l="1"/>
  <c r="H47" i="17" s="1"/>
  <c r="H46" i="17" s="1"/>
  <c r="P56" i="9"/>
  <c r="P55" i="9"/>
  <c r="P54" i="9"/>
  <c r="P20" i="9"/>
  <c r="P17" i="9"/>
  <c r="P16" i="9"/>
  <c r="P19" i="8"/>
  <c r="P17" i="8"/>
  <c r="P16" i="8"/>
  <c r="H16" i="17" l="1"/>
  <c r="I49" i="2" l="1"/>
  <c r="M131" i="15"/>
  <c r="F131" i="15"/>
  <c r="J129" i="15"/>
  <c r="K129" i="15" s="1"/>
  <c r="G129" i="15"/>
  <c r="I31" i="2" l="1"/>
  <c r="O131" i="15"/>
  <c r="H44" i="17"/>
  <c r="F31" i="2"/>
  <c r="H27" i="17"/>
  <c r="H24" i="17" s="1"/>
  <c r="K16" i="17"/>
  <c r="J16" i="17" s="1"/>
  <c r="K31" i="2"/>
  <c r="M32" i="18" s="1"/>
  <c r="K29" i="2"/>
  <c r="H29" i="2"/>
  <c r="H30" i="2"/>
  <c r="K30" i="2"/>
  <c r="M37" i="18" s="1"/>
  <c r="J131" i="15"/>
  <c r="K131" i="15" s="1"/>
  <c r="N129" i="15"/>
  <c r="G131" i="15"/>
  <c r="I129" i="15"/>
  <c r="L129" i="15" s="1"/>
  <c r="F15" i="2"/>
  <c r="F60" i="2"/>
  <c r="I57" i="2"/>
  <c r="F57" i="2"/>
  <c r="M23" i="1"/>
  <c r="I53" i="2" s="1"/>
  <c r="F23" i="1"/>
  <c r="J21" i="1"/>
  <c r="K21" i="1" s="1"/>
  <c r="G21" i="1"/>
  <c r="J18" i="1"/>
  <c r="G18" i="1"/>
  <c r="J16" i="1"/>
  <c r="G16" i="1"/>
  <c r="M21" i="8"/>
  <c r="I46" i="2" s="1"/>
  <c r="F21" i="8"/>
  <c r="J19" i="8"/>
  <c r="K19" i="8" s="1"/>
  <c r="G19" i="8"/>
  <c r="J17" i="8"/>
  <c r="K17" i="8" s="1"/>
  <c r="G17" i="8"/>
  <c r="J16" i="8"/>
  <c r="K16" i="8" s="1"/>
  <c r="G16" i="8"/>
  <c r="I40" i="2"/>
  <c r="I39" i="2" s="1"/>
  <c r="F40" i="2"/>
  <c r="J17" i="10"/>
  <c r="K17" i="10" s="1"/>
  <c r="G17" i="10"/>
  <c r="G22" i="10" s="1"/>
  <c r="M97" i="15"/>
  <c r="O97" i="15" s="1"/>
  <c r="H17" i="17"/>
  <c r="H14" i="17" s="1"/>
  <c r="K95" i="15"/>
  <c r="G95" i="15"/>
  <c r="J92" i="15"/>
  <c r="K92" i="15" s="1"/>
  <c r="G92" i="15"/>
  <c r="F22" i="14"/>
  <c r="P22" i="14" s="1"/>
  <c r="J17" i="14"/>
  <c r="K17" i="14" s="1"/>
  <c r="G17" i="14"/>
  <c r="K75" i="2"/>
  <c r="O64" i="17"/>
  <c r="H56" i="17"/>
  <c r="O23" i="1" l="1"/>
  <c r="F46" i="2"/>
  <c r="H62" i="18" s="1"/>
  <c r="O21" i="8"/>
  <c r="H60" i="18"/>
  <c r="M36" i="18"/>
  <c r="K37" i="18"/>
  <c r="J37" i="18" s="1"/>
  <c r="M29" i="2"/>
  <c r="M30" i="18"/>
  <c r="N20" i="1"/>
  <c r="I20" i="1"/>
  <c r="L20" i="1" s="1"/>
  <c r="M30" i="2"/>
  <c r="H73" i="18"/>
  <c r="H72" i="18"/>
  <c r="M60" i="2"/>
  <c r="M59" i="2" s="1"/>
  <c r="H27" i="18"/>
  <c r="H50" i="18"/>
  <c r="H32" i="18"/>
  <c r="K32" i="18" s="1"/>
  <c r="J32" i="18" s="1"/>
  <c r="M31" i="2"/>
  <c r="F59" i="2"/>
  <c r="N19" i="1"/>
  <c r="I19" i="1"/>
  <c r="L19" i="1" s="1"/>
  <c r="K46" i="2"/>
  <c r="F44" i="2"/>
  <c r="I18" i="8"/>
  <c r="L18" i="8" s="1"/>
  <c r="N18" i="8"/>
  <c r="M44" i="17"/>
  <c r="O44" i="17" s="1"/>
  <c r="F39" i="2"/>
  <c r="H55" i="17"/>
  <c r="H60" i="17"/>
  <c r="H23" i="17"/>
  <c r="H22" i="17" s="1"/>
  <c r="H31" i="17"/>
  <c r="H30" i="17" s="1"/>
  <c r="H28" i="17" s="1"/>
  <c r="M27" i="17"/>
  <c r="O27" i="17" s="1"/>
  <c r="M26" i="17"/>
  <c r="K26" i="17" s="1"/>
  <c r="J26" i="17" s="1"/>
  <c r="N17" i="1"/>
  <c r="I17" i="1"/>
  <c r="L17" i="1" s="1"/>
  <c r="H59" i="17"/>
  <c r="F53" i="2"/>
  <c r="H45" i="17"/>
  <c r="L42" i="2"/>
  <c r="O16" i="17"/>
  <c r="L60" i="10"/>
  <c r="L23" i="8" s="1"/>
  <c r="I17" i="14"/>
  <c r="L17" i="14" s="1"/>
  <c r="F14" i="2"/>
  <c r="I92" i="15"/>
  <c r="L92" i="15" s="1"/>
  <c r="F26" i="2"/>
  <c r="H39" i="17"/>
  <c r="H38" i="17" s="1"/>
  <c r="H37" i="17" s="1"/>
  <c r="H57" i="17"/>
  <c r="K26" i="2"/>
  <c r="M19" i="18" s="1"/>
  <c r="I26" i="2"/>
  <c r="M25" i="17"/>
  <c r="K57" i="2"/>
  <c r="M73" i="18" s="1"/>
  <c r="I52" i="2"/>
  <c r="I14" i="2"/>
  <c r="K14" i="2"/>
  <c r="M31" i="18" s="1"/>
  <c r="K16" i="2"/>
  <c r="H16" i="2"/>
  <c r="I18" i="10"/>
  <c r="L18" i="10" s="1"/>
  <c r="N18" i="10"/>
  <c r="P58" i="9"/>
  <c r="N21" i="1"/>
  <c r="N18" i="1"/>
  <c r="N16" i="1"/>
  <c r="I95" i="15"/>
  <c r="L95" i="15" s="1"/>
  <c r="H31" i="2"/>
  <c r="I44" i="2"/>
  <c r="N17" i="14"/>
  <c r="K40" i="2"/>
  <c r="M50" i="18" s="1"/>
  <c r="P22" i="9"/>
  <c r="G21" i="8"/>
  <c r="N17" i="8"/>
  <c r="P21" i="8"/>
  <c r="I21" i="1"/>
  <c r="L21" i="1" s="1"/>
  <c r="N131" i="15"/>
  <c r="J22" i="14"/>
  <c r="K22" i="14" s="1"/>
  <c r="J97" i="15"/>
  <c r="K97" i="15" s="1"/>
  <c r="I18" i="1"/>
  <c r="L18" i="1" s="1"/>
  <c r="G23" i="1"/>
  <c r="I16" i="1"/>
  <c r="L16" i="1" s="1"/>
  <c r="K16" i="1"/>
  <c r="K18" i="1"/>
  <c r="K53" i="2"/>
  <c r="M56" i="18" s="1"/>
  <c r="J23" i="1"/>
  <c r="I17" i="10"/>
  <c r="L17" i="10" s="1"/>
  <c r="N17" i="10"/>
  <c r="J22" i="10"/>
  <c r="K22" i="10" s="1"/>
  <c r="K10" i="10"/>
  <c r="K9" i="8" s="1"/>
  <c r="H49" i="2"/>
  <c r="N95" i="15"/>
  <c r="G97" i="15"/>
  <c r="N92" i="15"/>
  <c r="G22" i="14"/>
  <c r="K122" i="15"/>
  <c r="L131" i="15"/>
  <c r="I131" i="15"/>
  <c r="K45" i="2"/>
  <c r="I16" i="8"/>
  <c r="N16" i="8"/>
  <c r="I19" i="8"/>
  <c r="L19" i="8" s="1"/>
  <c r="N19" i="8"/>
  <c r="K21" i="8"/>
  <c r="I17" i="8"/>
  <c r="L17" i="8" s="1"/>
  <c r="K85" i="15"/>
  <c r="L99" i="15"/>
  <c r="L133" i="15" s="1"/>
  <c r="M40" i="2" l="1"/>
  <c r="M39" i="2" s="1"/>
  <c r="K30" i="18"/>
  <c r="J30" i="18" s="1"/>
  <c r="K36" i="18"/>
  <c r="J36" i="18" s="1"/>
  <c r="O73" i="18"/>
  <c r="M29" i="18"/>
  <c r="M54" i="18"/>
  <c r="H26" i="18"/>
  <c r="K72" i="18"/>
  <c r="J72" i="18" s="1"/>
  <c r="M49" i="18"/>
  <c r="K50" i="18"/>
  <c r="J50" i="18" s="1"/>
  <c r="M69" i="18"/>
  <c r="K73" i="18"/>
  <c r="J73" i="18" s="1"/>
  <c r="H49" i="18"/>
  <c r="M13" i="18"/>
  <c r="H59" i="18"/>
  <c r="M55" i="17"/>
  <c r="K55" i="17" s="1"/>
  <c r="J55" i="17" s="1"/>
  <c r="M62" i="18"/>
  <c r="O62" i="18" s="1"/>
  <c r="H69" i="18"/>
  <c r="M16" i="2"/>
  <c r="M43" i="18"/>
  <c r="M14" i="2"/>
  <c r="M45" i="2"/>
  <c r="M61" i="18"/>
  <c r="O61" i="18" s="1"/>
  <c r="M26" i="2"/>
  <c r="M46" i="2"/>
  <c r="M57" i="2"/>
  <c r="M53" i="2"/>
  <c r="O37" i="18"/>
  <c r="H56" i="18"/>
  <c r="K56" i="18" s="1"/>
  <c r="J56" i="18" s="1"/>
  <c r="F52" i="2"/>
  <c r="F13" i="2"/>
  <c r="H31" i="18"/>
  <c r="K31" i="18" s="1"/>
  <c r="J31" i="18" s="1"/>
  <c r="H19" i="18"/>
  <c r="K19" i="18" s="1"/>
  <c r="J19" i="18" s="1"/>
  <c r="F23" i="2"/>
  <c r="K27" i="17"/>
  <c r="J27" i="17" s="1"/>
  <c r="M45" i="17"/>
  <c r="M43" i="17" s="1"/>
  <c r="M42" i="17" s="1"/>
  <c r="K39" i="2"/>
  <c r="M60" i="17"/>
  <c r="O60" i="17" s="1"/>
  <c r="M17" i="17"/>
  <c r="M14" i="17" s="1"/>
  <c r="K14" i="17" s="1"/>
  <c r="J14" i="17" s="1"/>
  <c r="O26" i="17"/>
  <c r="M24" i="17"/>
  <c r="O24" i="17" s="1"/>
  <c r="H54" i="17"/>
  <c r="H53" i="17" s="1"/>
  <c r="K44" i="17"/>
  <c r="J44" i="17" s="1"/>
  <c r="H43" i="17"/>
  <c r="H42" i="17" s="1"/>
  <c r="K38" i="8"/>
  <c r="K11" i="11" s="1"/>
  <c r="K45" i="10"/>
  <c r="H14" i="2"/>
  <c r="M39" i="17"/>
  <c r="M38" i="17" s="1"/>
  <c r="M37" i="17" s="1"/>
  <c r="M57" i="17"/>
  <c r="K44" i="2"/>
  <c r="M48" i="17"/>
  <c r="O25" i="17"/>
  <c r="K25" i="17"/>
  <c r="J25" i="17" s="1"/>
  <c r="M35" i="17"/>
  <c r="M33" i="17" s="1"/>
  <c r="M31" i="17"/>
  <c r="L170" i="15"/>
  <c r="K329" i="15"/>
  <c r="K259" i="15"/>
  <c r="K218" i="15"/>
  <c r="K292" i="15"/>
  <c r="K186" i="15"/>
  <c r="N22" i="10"/>
  <c r="N22" i="14"/>
  <c r="I97" i="15"/>
  <c r="L97" i="15" s="1"/>
  <c r="H57" i="2"/>
  <c r="H26" i="2"/>
  <c r="K48" i="2"/>
  <c r="H53" i="2"/>
  <c r="I48" i="2"/>
  <c r="I23" i="1"/>
  <c r="L23" i="1" s="1"/>
  <c r="K23" i="1"/>
  <c r="H40" i="2"/>
  <c r="I22" i="10"/>
  <c r="L22" i="10" s="1"/>
  <c r="N97" i="15"/>
  <c r="I22" i="14"/>
  <c r="L22" i="14"/>
  <c r="L21" i="8"/>
  <c r="L16" i="8"/>
  <c r="L52" i="8"/>
  <c r="L27" i="11" s="1"/>
  <c r="M52" i="2" l="1"/>
  <c r="M44" i="2"/>
  <c r="O55" i="17"/>
  <c r="K61" i="18"/>
  <c r="J61" i="18" s="1"/>
  <c r="J62" i="18"/>
  <c r="H29" i="18"/>
  <c r="K29" i="18" s="1"/>
  <c r="J29" i="18" s="1"/>
  <c r="M68" i="18"/>
  <c r="K69" i="18"/>
  <c r="J69" i="18" s="1"/>
  <c r="M41" i="18"/>
  <c r="K43" i="18"/>
  <c r="J43" i="18" s="1"/>
  <c r="M53" i="18"/>
  <c r="H46" i="18"/>
  <c r="H54" i="18"/>
  <c r="K54" i="18" s="1"/>
  <c r="J54" i="18" s="1"/>
  <c r="M46" i="18"/>
  <c r="K49" i="18"/>
  <c r="J49" i="18" s="1"/>
  <c r="M60" i="18"/>
  <c r="H39" i="2"/>
  <c r="H13" i="18"/>
  <c r="L61" i="11"/>
  <c r="L25" i="1"/>
  <c r="K47" i="11"/>
  <c r="K9" i="1"/>
  <c r="K60" i="17"/>
  <c r="J60" i="17" s="1"/>
  <c r="K45" i="17"/>
  <c r="J45" i="17" s="1"/>
  <c r="O45" i="17"/>
  <c r="H68" i="18"/>
  <c r="O43" i="17"/>
  <c r="K43" i="17"/>
  <c r="J43" i="17" s="1"/>
  <c r="O14" i="17"/>
  <c r="O17" i="17"/>
  <c r="K17" i="17"/>
  <c r="J17" i="17" s="1"/>
  <c r="K24" i="17"/>
  <c r="J24" i="17" s="1"/>
  <c r="O39" i="17"/>
  <c r="K39" i="17"/>
  <c r="J39" i="17" s="1"/>
  <c r="O57" i="17"/>
  <c r="K57" i="17"/>
  <c r="J57" i="17" s="1"/>
  <c r="K52" i="2"/>
  <c r="K42" i="17"/>
  <c r="J42" i="17" s="1"/>
  <c r="O42" i="17"/>
  <c r="M47" i="17"/>
  <c r="O48" i="17"/>
  <c r="K48" i="17"/>
  <c r="J48" i="17" s="1"/>
  <c r="O38" i="17"/>
  <c r="K38" i="17"/>
  <c r="J38" i="17" s="1"/>
  <c r="O35" i="17"/>
  <c r="K35" i="17"/>
  <c r="J35" i="17" s="1"/>
  <c r="O31" i="17"/>
  <c r="M30" i="17"/>
  <c r="M28" i="17" s="1"/>
  <c r="K31" i="17"/>
  <c r="J31" i="17" s="1"/>
  <c r="L339" i="15"/>
  <c r="L271" i="15"/>
  <c r="L236" i="15"/>
  <c r="L201" i="15"/>
  <c r="L314" i="15"/>
  <c r="N23" i="1"/>
  <c r="H44" i="2"/>
  <c r="K41" i="18" l="1"/>
  <c r="J41" i="18" s="1"/>
  <c r="K68" i="18"/>
  <c r="J68" i="18" s="1"/>
  <c r="M59" i="18"/>
  <c r="K60" i="18"/>
  <c r="J60" i="18" s="1"/>
  <c r="H53" i="18"/>
  <c r="H12" i="18"/>
  <c r="K46" i="18"/>
  <c r="J46" i="18" s="1"/>
  <c r="K13" i="18"/>
  <c r="J13" i="18" s="1"/>
  <c r="O50" i="18"/>
  <c r="K28" i="17"/>
  <c r="J28" i="17" s="1"/>
  <c r="O28" i="17"/>
  <c r="O58" i="17"/>
  <c r="K58" i="17"/>
  <c r="J58" i="17" s="1"/>
  <c r="O47" i="17"/>
  <c r="M46" i="17"/>
  <c r="K47" i="17"/>
  <c r="J47" i="17" s="1"/>
  <c r="K37" i="17"/>
  <c r="J37" i="17" s="1"/>
  <c r="O37" i="17"/>
  <c r="H52" i="2"/>
  <c r="K51" i="1"/>
  <c r="K84" i="1" s="1"/>
  <c r="K114" i="1" s="1"/>
  <c r="K160" i="1" s="1"/>
  <c r="K9" i="9"/>
  <c r="L24" i="9"/>
  <c r="L67" i="1"/>
  <c r="L98" i="1" s="1"/>
  <c r="L126" i="1" s="1"/>
  <c r="L177" i="1" s="1"/>
  <c r="K59" i="18" l="1"/>
  <c r="J59" i="18" s="1"/>
  <c r="K53" i="18"/>
  <c r="J53" i="18" s="1"/>
  <c r="L61" i="9"/>
  <c r="K47" i="9"/>
  <c r="K46" i="17"/>
  <c r="J46" i="17" s="1"/>
  <c r="O46" i="17"/>
  <c r="I28" i="2" l="1"/>
  <c r="K28" i="2" l="1"/>
  <c r="M28" i="2" l="1"/>
  <c r="M22" i="18"/>
  <c r="M21" i="17"/>
  <c r="O21" i="17" s="1"/>
  <c r="K22" i="18" l="1"/>
  <c r="J22" i="18" s="1"/>
  <c r="K21" i="17"/>
  <c r="J21" i="17" s="1"/>
  <c r="H28" i="2"/>
  <c r="H33" i="2" l="1"/>
  <c r="H34" i="17"/>
  <c r="H32" i="2"/>
  <c r="O32" i="17"/>
  <c r="O34" i="17" l="1"/>
  <c r="H33" i="17"/>
  <c r="H13" i="17" s="1"/>
  <c r="O15" i="17"/>
  <c r="K15" i="17"/>
  <c r="J15" i="17" s="1"/>
  <c r="K32" i="17"/>
  <c r="J32" i="17" s="1"/>
  <c r="K34" i="17"/>
  <c r="J34" i="17" s="1"/>
  <c r="K33" i="17" l="1"/>
  <c r="J33" i="17" s="1"/>
  <c r="O33" i="17"/>
  <c r="K30" i="17"/>
  <c r="J30" i="17" s="1"/>
  <c r="O30" i="17"/>
  <c r="O52" i="17" l="1"/>
  <c r="H50" i="2"/>
  <c r="F48" i="2"/>
  <c r="F63" i="2" s="1"/>
  <c r="Q72" i="2" s="1"/>
  <c r="H48" i="2" l="1"/>
  <c r="L36" i="2"/>
  <c r="H50" i="17"/>
  <c r="K50" i="17" s="1"/>
  <c r="J50" i="17" s="1"/>
  <c r="K52" i="17"/>
  <c r="J52" i="17" s="1"/>
  <c r="L56" i="2"/>
  <c r="G20" i="2" l="1"/>
  <c r="J20" i="2" s="1"/>
  <c r="L20" i="2"/>
  <c r="G36" i="2"/>
  <c r="G56" i="2"/>
  <c r="J56" i="2" s="1"/>
  <c r="L55" i="2"/>
  <c r="G54" i="2"/>
  <c r="L54" i="2"/>
  <c r="G55" i="2"/>
  <c r="J55" i="2" s="1"/>
  <c r="L34" i="2"/>
  <c r="G46" i="2"/>
  <c r="J46" i="2" s="1"/>
  <c r="L46" i="2"/>
  <c r="L35" i="2"/>
  <c r="G34" i="2"/>
  <c r="J34" i="2" s="1"/>
  <c r="L21" i="2"/>
  <c r="G35" i="2"/>
  <c r="L19" i="2"/>
  <c r="G21" i="2"/>
  <c r="J21" i="2" s="1"/>
  <c r="L17" i="2"/>
  <c r="G19" i="2"/>
  <c r="J19" i="2" s="1"/>
  <c r="G37" i="2"/>
  <c r="J37" i="2" s="1"/>
  <c r="G17" i="2"/>
  <c r="J17" i="2" s="1"/>
  <c r="L37" i="2"/>
  <c r="L25" i="2"/>
  <c r="G42" i="2"/>
  <c r="J42" i="2" s="1"/>
  <c r="G25" i="2"/>
  <c r="J25" i="2" s="1"/>
  <c r="O50" i="17"/>
  <c r="H49" i="17"/>
  <c r="L50" i="2"/>
  <c r="L18" i="2"/>
  <c r="L41" i="2"/>
  <c r="L40" i="2"/>
  <c r="L14" i="2"/>
  <c r="G29" i="2"/>
  <c r="J29" i="2" s="1"/>
  <c r="L49" i="2"/>
  <c r="G16" i="2"/>
  <c r="J16" i="2" s="1"/>
  <c r="G49" i="2"/>
  <c r="G61" i="2"/>
  <c r="J61" i="2" s="1"/>
  <c r="G18" i="2"/>
  <c r="J18" i="2" s="1"/>
  <c r="G32" i="2"/>
  <c r="J32" i="2" s="1"/>
  <c r="G60" i="2"/>
  <c r="L16" i="2"/>
  <c r="L26" i="2"/>
  <c r="L33" i="2"/>
  <c r="G27" i="2"/>
  <c r="G15" i="2"/>
  <c r="G33" i="2"/>
  <c r="J33" i="2" s="1"/>
  <c r="L29" i="2"/>
  <c r="L28" i="2"/>
  <c r="L57" i="2"/>
  <c r="L24" i="2"/>
  <c r="L53" i="2"/>
  <c r="G50" i="2"/>
  <c r="J50" i="2" s="1"/>
  <c r="G41" i="2"/>
  <c r="J41" i="2" s="1"/>
  <c r="G26" i="2"/>
  <c r="J26" i="2" s="1"/>
  <c r="G28" i="2"/>
  <c r="J28" i="2" s="1"/>
  <c r="L45" i="2"/>
  <c r="L31" i="2"/>
  <c r="L32" i="2"/>
  <c r="G30" i="2"/>
  <c r="J30" i="2" s="1"/>
  <c r="L30" i="2"/>
  <c r="G45" i="2"/>
  <c r="G24" i="2"/>
  <c r="G40" i="2"/>
  <c r="G53" i="2"/>
  <c r="G57" i="2"/>
  <c r="J57" i="2" s="1"/>
  <c r="G14" i="2"/>
  <c r="G31" i="2"/>
  <c r="J31" i="2" s="1"/>
  <c r="J54" i="2" l="1"/>
  <c r="G13" i="2"/>
  <c r="G23" i="2"/>
  <c r="G59" i="2"/>
  <c r="G39" i="2"/>
  <c r="O49" i="17"/>
  <c r="H12" i="17"/>
  <c r="K49" i="17"/>
  <c r="J49" i="17" s="1"/>
  <c r="H62" i="17"/>
  <c r="L39" i="2"/>
  <c r="L48" i="2"/>
  <c r="L44" i="2"/>
  <c r="J53" i="2"/>
  <c r="J52" i="2" s="1"/>
  <c r="G52" i="2"/>
  <c r="G44" i="2"/>
  <c r="J45" i="2"/>
  <c r="J44" i="2" s="1"/>
  <c r="L52" i="2"/>
  <c r="J40" i="2"/>
  <c r="J39" i="2" s="1"/>
  <c r="J14" i="2"/>
  <c r="J24" i="2"/>
  <c r="G48" i="2"/>
  <c r="J49" i="2"/>
  <c r="J48" i="2" s="1"/>
  <c r="G63" i="2" l="1"/>
  <c r="I29" i="17"/>
  <c r="I28" i="17"/>
  <c r="N29" i="17"/>
  <c r="L29" i="17"/>
  <c r="N28" i="17"/>
  <c r="L28" i="17"/>
  <c r="N15" i="17"/>
  <c r="L15" i="17"/>
  <c r="I15" i="17"/>
  <c r="I44" i="17"/>
  <c r="I17" i="17"/>
  <c r="I22" i="17"/>
  <c r="I30" i="17"/>
  <c r="I41" i="17"/>
  <c r="I34" i="17"/>
  <c r="I60" i="17"/>
  <c r="I51" i="17"/>
  <c r="I36" i="17"/>
  <c r="I40" i="17"/>
  <c r="N40" i="17"/>
  <c r="I24" i="17"/>
  <c r="I23" i="17"/>
  <c r="L41" i="17"/>
  <c r="I39" i="17"/>
  <c r="I20" i="17"/>
  <c r="I13" i="17"/>
  <c r="I38" i="17"/>
  <c r="I45" i="17"/>
  <c r="I42" i="17"/>
  <c r="I54" i="17"/>
  <c r="I53" i="17"/>
  <c r="L49" i="17"/>
  <c r="I57" i="17"/>
  <c r="I47" i="17"/>
  <c r="I56" i="17"/>
  <c r="I35" i="17"/>
  <c r="L40" i="17"/>
  <c r="N46" i="17"/>
  <c r="N41" i="17"/>
  <c r="I58" i="17"/>
  <c r="I14" i="17"/>
  <c r="I50" i="17"/>
  <c r="N30" i="17"/>
  <c r="N16" i="17"/>
  <c r="L34" i="17"/>
  <c r="N58" i="17"/>
  <c r="L42" i="17"/>
  <c r="L58" i="17"/>
  <c r="L44" i="17"/>
  <c r="L30" i="17"/>
  <c r="N43" i="17"/>
  <c r="I48" i="17"/>
  <c r="N21" i="17"/>
  <c r="N49" i="17"/>
  <c r="N14" i="17"/>
  <c r="N27" i="17"/>
  <c r="I25" i="17"/>
  <c r="L36" i="17"/>
  <c r="L37" i="17"/>
  <c r="L24" i="17"/>
  <c r="L60" i="17"/>
  <c r="L46" i="17"/>
  <c r="I33" i="17"/>
  <c r="N31" i="17"/>
  <c r="N44" i="17"/>
  <c r="L39" i="17"/>
  <c r="N25" i="17"/>
  <c r="N60" i="17"/>
  <c r="L17" i="17"/>
  <c r="L51" i="17"/>
  <c r="L32" i="17"/>
  <c r="L35" i="17"/>
  <c r="I12" i="17"/>
  <c r="N33" i="17"/>
  <c r="I16" i="17"/>
  <c r="L38" i="17"/>
  <c r="N24" i="17"/>
  <c r="I43" i="17"/>
  <c r="I26" i="17"/>
  <c r="I37" i="17"/>
  <c r="I59" i="17"/>
  <c r="I55" i="17"/>
  <c r="I31" i="17"/>
  <c r="N51" i="17"/>
  <c r="N26" i="17"/>
  <c r="L21" i="17"/>
  <c r="I62" i="17"/>
  <c r="L14" i="17"/>
  <c r="L48" i="17"/>
  <c r="I21" i="17"/>
  <c r="I49" i="17"/>
  <c r="I52" i="17"/>
  <c r="L25" i="17"/>
  <c r="N48" i="17"/>
  <c r="N35" i="17"/>
  <c r="L31" i="17"/>
  <c r="N39" i="17"/>
  <c r="L57" i="17"/>
  <c r="L45" i="17"/>
  <c r="N36" i="17"/>
  <c r="N34" i="17"/>
  <c r="L47" i="17"/>
  <c r="I46" i="17"/>
  <c r="I19" i="17"/>
  <c r="I27" i="17"/>
  <c r="I32" i="17"/>
  <c r="N42" i="17"/>
  <c r="N57" i="17"/>
  <c r="N55" i="17"/>
  <c r="N38" i="17"/>
  <c r="L50" i="17"/>
  <c r="L26" i="17"/>
  <c r="N17" i="17"/>
  <c r="N52" i="17"/>
  <c r="L27" i="17"/>
  <c r="L43" i="17"/>
  <c r="L55" i="17"/>
  <c r="N32" i="17"/>
  <c r="N37" i="17"/>
  <c r="N50" i="17"/>
  <c r="N45" i="17"/>
  <c r="L16" i="17"/>
  <c r="L33" i="17"/>
  <c r="N47" i="17"/>
  <c r="L52" i="17"/>
  <c r="N299" i="15"/>
  <c r="M312" i="15"/>
  <c r="K27" i="2" s="1"/>
  <c r="N303" i="15"/>
  <c r="J303" i="15"/>
  <c r="K303" i="15" s="1"/>
  <c r="N304" i="15"/>
  <c r="J304" i="15"/>
  <c r="L304" i="15" s="1"/>
  <c r="N301" i="15"/>
  <c r="J301" i="15"/>
  <c r="K301" i="15" s="1"/>
  <c r="N305" i="15"/>
  <c r="J305" i="15"/>
  <c r="K305" i="15" s="1"/>
  <c r="N300" i="15"/>
  <c r="J300" i="15"/>
  <c r="L300" i="15" s="1"/>
  <c r="N302" i="15"/>
  <c r="J302" i="15"/>
  <c r="K302" i="15" s="1"/>
  <c r="J299" i="15"/>
  <c r="K299" i="15" s="1"/>
  <c r="N309" i="15"/>
  <c r="J309" i="15"/>
  <c r="K309" i="15" s="1"/>
  <c r="N306" i="15"/>
  <c r="J306" i="15"/>
  <c r="K306" i="15" s="1"/>
  <c r="N310" i="15"/>
  <c r="J310" i="15"/>
  <c r="K310" i="15" s="1"/>
  <c r="N307" i="15"/>
  <c r="J307" i="15"/>
  <c r="K307" i="15" s="1"/>
  <c r="N308" i="15"/>
  <c r="J308" i="15"/>
  <c r="L308" i="15" s="1"/>
  <c r="M21" i="18" l="1"/>
  <c r="M27" i="2"/>
  <c r="M23" i="2" s="1"/>
  <c r="J312" i="15"/>
  <c r="L312" i="15" s="1"/>
  <c r="O312" i="15"/>
  <c r="L310" i="15"/>
  <c r="L309" i="15"/>
  <c r="L307" i="15"/>
  <c r="L301" i="15"/>
  <c r="L305" i="15"/>
  <c r="L302" i="15"/>
  <c r="K308" i="15"/>
  <c r="L303" i="15"/>
  <c r="I27" i="2"/>
  <c r="I23" i="2" s="1"/>
  <c r="L299" i="15"/>
  <c r="N312" i="15"/>
  <c r="L306" i="15"/>
  <c r="K304" i="15"/>
  <c r="K300" i="15"/>
  <c r="K21" i="18" l="1"/>
  <c r="J21" i="18" s="1"/>
  <c r="M20" i="18"/>
  <c r="K20" i="18" s="1"/>
  <c r="J20" i="18" s="1"/>
  <c r="K312" i="15"/>
  <c r="H27" i="2"/>
  <c r="J27" i="2" s="1"/>
  <c r="J23" i="2" l="1"/>
  <c r="L27" i="2"/>
  <c r="M20" i="17"/>
  <c r="K23" i="2"/>
  <c r="L23" i="2" l="1"/>
  <c r="O21" i="18"/>
  <c r="H23" i="2"/>
  <c r="N20" i="17"/>
  <c r="M19" i="17"/>
  <c r="K20" i="17"/>
  <c r="J20" i="17" s="1"/>
  <c r="L20" i="17" s="1"/>
  <c r="O20" i="17"/>
  <c r="O19" i="17" l="1"/>
  <c r="N19" i="17"/>
  <c r="K19" i="17"/>
  <c r="J19" i="17" s="1"/>
  <c r="L19" i="17" s="1"/>
  <c r="I13" i="2" l="1"/>
  <c r="H15" i="2"/>
  <c r="J15" i="2" s="1"/>
  <c r="J13" i="2" s="1"/>
  <c r="K15" i="2"/>
  <c r="M23" i="17"/>
  <c r="O23" i="17" s="1"/>
  <c r="M15" i="2" l="1"/>
  <c r="M13" i="2" s="1"/>
  <c r="M63" i="2" s="1"/>
  <c r="M27" i="18"/>
  <c r="K23" i="17"/>
  <c r="K22" i="17" s="1"/>
  <c r="K13" i="2"/>
  <c r="H13" i="2" s="1"/>
  <c r="M22" i="17"/>
  <c r="N22" i="17" s="1"/>
  <c r="N23" i="17"/>
  <c r="L15" i="2"/>
  <c r="L13" i="2" s="1"/>
  <c r="J23" i="17"/>
  <c r="M26" i="18" l="1"/>
  <c r="K27" i="18"/>
  <c r="J27" i="18" s="1"/>
  <c r="O22" i="17"/>
  <c r="M13" i="17"/>
  <c r="L23" i="17"/>
  <c r="J22" i="17"/>
  <c r="L22" i="17" s="1"/>
  <c r="M12" i="18" l="1"/>
  <c r="K26" i="18"/>
  <c r="J26" i="18" s="1"/>
  <c r="N13" i="17"/>
  <c r="K13" i="17"/>
  <c r="J13" i="17" s="1"/>
  <c r="L13" i="17" s="1"/>
  <c r="O13" i="17"/>
  <c r="H60" i="2"/>
  <c r="J60" i="2" s="1"/>
  <c r="J59" i="2" s="1"/>
  <c r="J63" i="2" s="1"/>
  <c r="I59" i="2"/>
  <c r="I63" i="2" s="1"/>
  <c r="M74" i="18" l="1"/>
  <c r="M11" i="18"/>
  <c r="O71" i="18"/>
  <c r="L60" i="2" l="1"/>
  <c r="M59" i="17"/>
  <c r="N59" i="17" s="1"/>
  <c r="O59" i="17" l="1"/>
  <c r="K59" i="17"/>
  <c r="J59" i="17" s="1"/>
  <c r="L59" i="17" s="1"/>
  <c r="O72" i="18"/>
  <c r="L61" i="2"/>
  <c r="L59" i="2" s="1"/>
  <c r="L63" i="2" s="1"/>
  <c r="M56" i="17"/>
  <c r="N56" i="17" s="1"/>
  <c r="K59" i="2"/>
  <c r="K63" i="2" s="1"/>
  <c r="H63" i="2" s="1"/>
  <c r="O68" i="18" l="1"/>
  <c r="Q70" i="2"/>
  <c r="O70" i="18"/>
  <c r="H59" i="2"/>
  <c r="O69" i="18"/>
  <c r="M54" i="17"/>
  <c r="K56" i="17"/>
  <c r="J56" i="17" s="1"/>
  <c r="L56" i="17" s="1"/>
  <c r="O56" i="17"/>
  <c r="O54" i="17" l="1"/>
  <c r="N54" i="17"/>
  <c r="K54" i="17"/>
  <c r="J54" i="17" s="1"/>
  <c r="L54" i="17" s="1"/>
  <c r="M53" i="17"/>
  <c r="M62" i="17" l="1"/>
  <c r="N53" i="17"/>
  <c r="M12" i="17"/>
  <c r="K53" i="17"/>
  <c r="J53" i="17" s="1"/>
  <c r="L53" i="17" s="1"/>
  <c r="O53" i="17"/>
  <c r="N12" i="17" l="1"/>
  <c r="K12" i="17"/>
  <c r="J12" i="17" s="1"/>
  <c r="L12" i="17" s="1"/>
  <c r="O12" i="17"/>
  <c r="O62" i="17"/>
  <c r="N62" i="17"/>
  <c r="K62" i="17"/>
  <c r="J62" i="17" s="1"/>
  <c r="L62" i="17" s="1"/>
  <c r="O59" i="18" l="1"/>
  <c r="H11" i="18" l="1"/>
  <c r="H74" i="18"/>
  <c r="I11" i="18"/>
  <c r="N63" i="18" l="1"/>
  <c r="N35" i="18"/>
  <c r="N34" i="18"/>
  <c r="N33" i="18"/>
  <c r="N66" i="18"/>
  <c r="N16" i="18"/>
  <c r="N28" i="18"/>
  <c r="N55" i="18"/>
  <c r="N58" i="18"/>
  <c r="N21" i="18"/>
  <c r="N25" i="18"/>
  <c r="N17" i="18"/>
  <c r="N23" i="18"/>
  <c r="N71" i="18"/>
  <c r="N18" i="18"/>
  <c r="N57" i="18"/>
  <c r="N39" i="18"/>
  <c r="N24" i="18"/>
  <c r="N70" i="18"/>
  <c r="N72" i="18"/>
  <c r="N14" i="18"/>
  <c r="N45" i="18"/>
  <c r="N15" i="18"/>
  <c r="N52" i="18"/>
  <c r="N48" i="18"/>
  <c r="N47" i="18"/>
  <c r="N51" i="18"/>
  <c r="N67" i="18"/>
  <c r="N65" i="18"/>
  <c r="N42" i="18"/>
  <c r="N64" i="18"/>
  <c r="N40" i="18"/>
  <c r="N44" i="18"/>
  <c r="N38" i="18"/>
  <c r="N37" i="18"/>
  <c r="N32" i="18"/>
  <c r="N50" i="18"/>
  <c r="N73" i="18"/>
  <c r="N36" i="18"/>
  <c r="N31" i="18"/>
  <c r="N30" i="18"/>
  <c r="N19" i="18"/>
  <c r="N56" i="18"/>
  <c r="N13" i="18"/>
  <c r="N69" i="18"/>
  <c r="N61" i="18"/>
  <c r="N29" i="18"/>
  <c r="N62" i="18"/>
  <c r="N54" i="18"/>
  <c r="N43" i="18"/>
  <c r="N49" i="18"/>
  <c r="N60" i="18"/>
  <c r="N53" i="18"/>
  <c r="N41" i="18"/>
  <c r="N68" i="18"/>
  <c r="N46" i="18"/>
  <c r="N59" i="18"/>
  <c r="N22" i="18"/>
  <c r="N20" i="18"/>
  <c r="N27" i="18"/>
  <c r="N26" i="18"/>
  <c r="L33" i="18"/>
  <c r="L63" i="18"/>
  <c r="L34" i="18"/>
  <c r="L35" i="18"/>
  <c r="L57" i="18"/>
  <c r="L25" i="18"/>
  <c r="L28" i="18"/>
  <c r="L24" i="18"/>
  <c r="L39" i="18"/>
  <c r="L71" i="18"/>
  <c r="L55" i="18"/>
  <c r="L66" i="18"/>
  <c r="L18" i="18"/>
  <c r="L16" i="18"/>
  <c r="L23" i="18"/>
  <c r="L70" i="18"/>
  <c r="L14" i="18"/>
  <c r="L45" i="18"/>
  <c r="L17" i="18"/>
  <c r="L15" i="18"/>
  <c r="L47" i="18"/>
  <c r="L52" i="18"/>
  <c r="L51" i="18"/>
  <c r="L67" i="18"/>
  <c r="L44" i="18"/>
  <c r="L65" i="18"/>
  <c r="L40" i="18"/>
  <c r="L38" i="18"/>
  <c r="L42" i="18"/>
  <c r="L64" i="18"/>
  <c r="L21" i="18"/>
  <c r="L32" i="18"/>
  <c r="L30" i="18"/>
  <c r="L37" i="18"/>
  <c r="L36" i="18"/>
  <c r="L31" i="18"/>
  <c r="L50" i="18"/>
  <c r="L72" i="18"/>
  <c r="L62" i="18"/>
  <c r="L61" i="18"/>
  <c r="L73" i="18"/>
  <c r="L56" i="18"/>
  <c r="L19" i="18"/>
  <c r="L54" i="18"/>
  <c r="L68" i="18"/>
  <c r="L43" i="18"/>
  <c r="L69" i="18"/>
  <c r="L41" i="18"/>
  <c r="L29" i="18"/>
  <c r="L49" i="18"/>
  <c r="L60" i="18"/>
  <c r="L59" i="18"/>
  <c r="L13" i="18"/>
  <c r="L46" i="18"/>
  <c r="L53" i="18"/>
  <c r="L22" i="18"/>
  <c r="L20" i="18"/>
  <c r="L27" i="18"/>
  <c r="L26" i="18"/>
  <c r="I63" i="18"/>
  <c r="I35" i="18"/>
  <c r="I33" i="18"/>
  <c r="I34" i="18"/>
  <c r="I58" i="18"/>
  <c r="I28" i="18"/>
  <c r="I57" i="18"/>
  <c r="I25" i="18"/>
  <c r="I39" i="18"/>
  <c r="I23" i="18"/>
  <c r="I16" i="18"/>
  <c r="I24" i="18"/>
  <c r="I66" i="18"/>
  <c r="I55" i="18"/>
  <c r="I18" i="18"/>
  <c r="I71" i="18"/>
  <c r="I61" i="18"/>
  <c r="I70" i="18"/>
  <c r="I14" i="18"/>
  <c r="I45" i="18"/>
  <c r="I15" i="18"/>
  <c r="I17" i="18"/>
  <c r="I48" i="18"/>
  <c r="I47" i="18"/>
  <c r="I52" i="18"/>
  <c r="I51" i="18"/>
  <c r="I30" i="18"/>
  <c r="I67" i="18"/>
  <c r="I43" i="18"/>
  <c r="I65" i="18"/>
  <c r="I42" i="18"/>
  <c r="I44" i="18"/>
  <c r="I22" i="18"/>
  <c r="I40" i="18"/>
  <c r="I37" i="18"/>
  <c r="I41" i="18"/>
  <c r="I36" i="18"/>
  <c r="I64" i="18"/>
  <c r="I38" i="18"/>
  <c r="I21" i="18"/>
  <c r="I20" i="18"/>
  <c r="I62" i="18"/>
  <c r="I60" i="18"/>
  <c r="I73" i="18"/>
  <c r="I72" i="18"/>
  <c r="I32" i="18"/>
  <c r="I50" i="18"/>
  <c r="I27" i="18"/>
  <c r="I56" i="18"/>
  <c r="I26" i="18"/>
  <c r="I69" i="18"/>
  <c r="I59" i="18"/>
  <c r="I19" i="18"/>
  <c r="I49" i="18"/>
  <c r="I31" i="18"/>
  <c r="I13" i="18"/>
  <c r="I68" i="18"/>
  <c r="I46" i="18"/>
  <c r="I29" i="18"/>
  <c r="I54" i="18"/>
  <c r="I12" i="18"/>
  <c r="I53" i="18"/>
  <c r="I74" i="18"/>
  <c r="O60" i="18" l="1"/>
  <c r="O58" i="18" l="1"/>
  <c r="O57" i="18" l="1"/>
  <c r="N12" i="18"/>
  <c r="O12" i="18"/>
  <c r="K12" i="18"/>
  <c r="J12" i="18" s="1"/>
  <c r="L12" i="18" s="1"/>
  <c r="O14" i="18"/>
  <c r="O17" i="18"/>
  <c r="O15" i="18"/>
  <c r="O18" i="18"/>
  <c r="O16" i="18"/>
  <c r="O19" i="18"/>
  <c r="O11" i="18"/>
  <c r="N11" i="18"/>
  <c r="O74" i="18"/>
  <c r="N74" i="18"/>
  <c r="O28" i="18"/>
  <c r="O54" i="18"/>
  <c r="O43" i="18"/>
  <c r="O31" i="18"/>
  <c r="O24" i="18"/>
  <c r="O20" i="18"/>
  <c r="O22" i="18"/>
  <c r="O49" i="18"/>
  <c r="O26" i="18"/>
  <c r="O52" i="18"/>
  <c r="O32" i="18"/>
  <c r="O39" i="18"/>
  <c r="O48" i="18"/>
  <c r="O25" i="18"/>
  <c r="O30" i="18"/>
  <c r="O23" i="18"/>
  <c r="O55" i="18"/>
  <c r="O40" i="18"/>
  <c r="K11" i="18"/>
  <c r="J11" i="18" s="1"/>
  <c r="L11" i="18" s="1"/>
  <c r="O44" i="18"/>
  <c r="O46" i="18"/>
  <c r="O45" i="18"/>
  <c r="O47" i="18"/>
  <c r="O51" i="18"/>
  <c r="O36" i="18"/>
  <c r="O53" i="18"/>
  <c r="O41" i="18"/>
  <c r="O38" i="18"/>
  <c r="O13" i="18"/>
  <c r="O27" i="18"/>
  <c r="O29" i="18"/>
  <c r="O56" i="18"/>
  <c r="K74" i="18"/>
  <c r="J74" i="18" s="1"/>
  <c r="L74" i="18" s="1"/>
</calcChain>
</file>

<file path=xl/sharedStrings.xml><?xml version="1.0" encoding="utf-8"?>
<sst xmlns="http://schemas.openxmlformats.org/spreadsheetml/2006/main" count="1384" uniqueCount="262">
  <si>
    <t>PEMERINTAH KABUPATEN KEPULAUAN SELAYAR</t>
  </si>
  <si>
    <t xml:space="preserve">LAPORAN REALISASI FISIK DAN KEUANGAN </t>
  </si>
  <si>
    <t xml:space="preserve">APBD KABUPATEN KEPULAUAN SELAYAR </t>
  </si>
  <si>
    <t>KECAMATAN BONTOHARU</t>
  </si>
  <si>
    <t>REKAPITULASI</t>
  </si>
  <si>
    <t xml:space="preserve">REALISASI FISIK DAN KEUANGAN </t>
  </si>
  <si>
    <t>APBD KABUPATEN KEPULAUAN SELAYAR</t>
  </si>
  <si>
    <t xml:space="preserve">SKPD     </t>
  </si>
  <si>
    <t>: Kecamatan Bontoharu</t>
  </si>
  <si>
    <t xml:space="preserve">Belanja   </t>
  </si>
  <si>
    <t>: Langsung</t>
  </si>
  <si>
    <t>No.</t>
  </si>
  <si>
    <t>Nama  PPTK</t>
  </si>
  <si>
    <t>Nama Kegiatan / Jmlh Kegiatan</t>
  </si>
  <si>
    <t xml:space="preserve">Jumlah Dana     (Rp.) </t>
  </si>
  <si>
    <t>Bobot   (%)</t>
  </si>
  <si>
    <t>Realisasi Kom. (%)</t>
  </si>
  <si>
    <t>Realisasi Tertimbang (%)</t>
  </si>
  <si>
    <t xml:space="preserve"> Masalah Yang Dihadapi  </t>
  </si>
  <si>
    <t>Pemecahan Masalah</t>
  </si>
  <si>
    <t>Saran Tindak Lanjut</t>
  </si>
  <si>
    <t>Fisik</t>
  </si>
  <si>
    <t xml:space="preserve">Keuangan  (Rp) </t>
  </si>
  <si>
    <t xml:space="preserve">Keuangan </t>
  </si>
  <si>
    <t>(Rp)</t>
  </si>
  <si>
    <t>%</t>
  </si>
  <si>
    <t>Jumlah 1</t>
  </si>
  <si>
    <t>ANDI NORMA, S.Ag</t>
  </si>
  <si>
    <t>Jumlah 2</t>
  </si>
  <si>
    <t>Jumlah 3</t>
  </si>
  <si>
    <t>Jumlah 4</t>
  </si>
  <si>
    <t>Jumlah 5</t>
  </si>
  <si>
    <t>ANDI PATMAHWATI, SE</t>
  </si>
  <si>
    <t>Jumlah 6</t>
  </si>
  <si>
    <t>Jumlah 7</t>
  </si>
  <si>
    <t>T o t a l</t>
  </si>
  <si>
    <t xml:space="preserve">Keterangan </t>
  </si>
  <si>
    <t>1) Diisi nama Satuan Kerja Perangkat Daerah</t>
  </si>
  <si>
    <t>CAMAT BONTOHARU,</t>
  </si>
  <si>
    <t>Kolom 3</t>
  </si>
  <si>
    <t>=</t>
  </si>
  <si>
    <t>Nama kegiatan yang tercantum dalam DASK</t>
  </si>
  <si>
    <t>Kolom 4</t>
  </si>
  <si>
    <t>Diambil total kolom 6 pada Format RFK. 2 untuk setiap Pengelola kegiatan</t>
  </si>
  <si>
    <t xml:space="preserve">    Kolom 4</t>
  </si>
  <si>
    <t>Kolom 5</t>
  </si>
  <si>
    <t>Total kolom 4</t>
  </si>
  <si>
    <t>kolom 6</t>
  </si>
  <si>
    <t>Diambil Total kolom 12 pada Format RFK. 2 untuk setiap Pengelola kegiatan</t>
  </si>
  <si>
    <t>Kolom 7</t>
  </si>
  <si>
    <t xml:space="preserve">Diambil Total kolom 14 pada Format RFK. 2 untuk setiap Pengelola kegiatan </t>
  </si>
  <si>
    <t>Kolom 8</t>
  </si>
  <si>
    <t>Kolom 5 x kolom 6</t>
  </si>
  <si>
    <t>Kolom 9</t>
  </si>
  <si>
    <t xml:space="preserve">Diambil Total kolom 13 pada Format RFK. 2 untuk setiap Pengelola kegiatan </t>
  </si>
  <si>
    <t>Kolom 10</t>
  </si>
  <si>
    <t>Kolom 5 x kolom 7</t>
  </si>
  <si>
    <t>Kolom 11</t>
  </si>
  <si>
    <t xml:space="preserve">Diambil Total kolom 15 pada Format RFK. 2 atau kolom 4 - kolom 9 </t>
  </si>
  <si>
    <t>Kolom 12</t>
  </si>
  <si>
    <t xml:space="preserve">Uraian singkat masalah yang dihadapi </t>
  </si>
  <si>
    <t>Kolom 13</t>
  </si>
  <si>
    <t xml:space="preserve">Uraian singkat pemecahan masalah yang dihadapi </t>
  </si>
  <si>
    <t>Kolom 14</t>
  </si>
  <si>
    <t xml:space="preserve">Uraian singkat bila memerlukan saran tindak lanjut  </t>
  </si>
  <si>
    <t xml:space="preserve">Kegiatan </t>
  </si>
  <si>
    <t>: Penyediaan Jasa Komunikasi, Sumber Daya Air dan Listrik</t>
  </si>
  <si>
    <t xml:space="preserve"> </t>
  </si>
  <si>
    <t xml:space="preserve">No. </t>
  </si>
  <si>
    <t>Uraian / Rincian Kegiatan</t>
  </si>
  <si>
    <t>Lokasi</t>
  </si>
  <si>
    <t>Jumlah Dana   (Rp)</t>
  </si>
  <si>
    <t>Nilai Kontrak (Rp)</t>
  </si>
  <si>
    <t>Nama Pelaksana</t>
  </si>
  <si>
    <t>Bobot    (%)</t>
  </si>
  <si>
    <t>Real. Kom. %</t>
  </si>
  <si>
    <t xml:space="preserve">Realisasi Tertimbang </t>
  </si>
  <si>
    <t>Desa / Kel</t>
  </si>
  <si>
    <t>Kecamatan</t>
  </si>
  <si>
    <t>Keuangan</t>
  </si>
  <si>
    <t>(%)</t>
  </si>
  <si>
    <t>Belanja Air</t>
  </si>
  <si>
    <t>Bontoharu</t>
  </si>
  <si>
    <t>Panitia/Tim</t>
  </si>
  <si>
    <t xml:space="preserve">Belanja Listrik </t>
  </si>
  <si>
    <t>Belanja Kawat/Faksimili/Internet/</t>
  </si>
  <si>
    <t>Tv Berlangganan</t>
  </si>
  <si>
    <t>P P T K,</t>
  </si>
  <si>
    <t>: Penyelenggaraan Rapat Koordinasi dan Konsultasi SKPD</t>
  </si>
  <si>
    <t>Belanja Perjalanan Dinas Biasa (Dalam Daerah)</t>
  </si>
  <si>
    <t>: Penyediaan Jasa Pelayanan Umum Kantor</t>
  </si>
  <si>
    <t>Jumlah Dana (Rp)</t>
  </si>
  <si>
    <t>Belanja Alat Tulis Kantor</t>
  </si>
  <si>
    <t>: Pemeliharaan Peralatan dan Mesin Lainnya</t>
  </si>
  <si>
    <t>: Pemeliharaan Aset Tetap Lainnya</t>
  </si>
  <si>
    <t>: Penyediaan Jasa Pemeliharaan, Biaya Pemeliharaan dan Pajak Kendaraan Perorangan Dinas atau Kendaraan Dinas Jabatan</t>
  </si>
  <si>
    <t>: Koordinasi dan Penyusunan Laporan Keuangan Akhir Tahun SKPD</t>
  </si>
  <si>
    <t>Belanja Perjalanan Dinas Dalam Daerah</t>
  </si>
  <si>
    <t>:  Koordinasi dan Penyusunan Laporan Capaian Kinerja dan Ikhtisar Realisasi Kinerja SKPD</t>
  </si>
  <si>
    <t xml:space="preserve">: Pembinaan Wawasan Kebangsaan dan Ketahanan Nasional dalam rangka Memantapkan Pengamalan Pancasila, Pelaksanaan Undang-Undang Dasar Negara Republik </t>
  </si>
  <si>
    <t xml:space="preserve">  Indonesia Tahun 1945, Pelestarian Bhinneka Tunggal Ika serta Pemertahanan dan Pemeliharaan Keutuhan Negara Kesatuan Republik Indonesia</t>
  </si>
  <si>
    <t>: Pembinaan Kerukunan Antarsuku dan Intrasuku, Umat Beragama, Ras, dan Golongan Lainnya Guna Mewujudkan Stabilitas Keamanan Lokal, Regional, dan Nasional</t>
  </si>
  <si>
    <t>: Fasilitasi Penyusunan Perencanaan Pembangunan Partisipatif</t>
  </si>
  <si>
    <t>: Pendataan dan Pengolahan Administrasi Kepegawaian</t>
  </si>
  <si>
    <t>: Penyediaan Gaji dan Tunjangan ASN</t>
  </si>
  <si>
    <t>Belanja Gaji Pokok PNS</t>
  </si>
  <si>
    <t>Belanja Tunjangan Keluarga PNS</t>
  </si>
  <si>
    <t>Belanja Tunjangan Jabatan PNS</t>
  </si>
  <si>
    <t>Belanja Tunjangan Fungsional PNS</t>
  </si>
  <si>
    <t>Belanja Tunjangan Beras PNS</t>
  </si>
  <si>
    <t>Belanja Tunjangan Pph/Tunjangan Khusus PNS</t>
  </si>
  <si>
    <t>Belanja Pembulatan Gaji PNS</t>
  </si>
  <si>
    <t>: Fasilitasi Kunjungan Tamu</t>
  </si>
  <si>
    <t>Belanja Makanan dan Minuman Jamuan Tamu</t>
  </si>
  <si>
    <t>AHMAD MUNAWAR, S.Sos</t>
  </si>
  <si>
    <t>Pemeliharaan Peralatan dan Mesin Lainnya</t>
  </si>
  <si>
    <t>Fasilitasi Kunjungan Tamu</t>
  </si>
  <si>
    <t>Pendataan dan Pengolahan Administrasi Kepegawaian</t>
  </si>
  <si>
    <t>: Fasilitasi Penyusunan Program dan Pelaksanaan Pemberdayaan Masyarakat Desa</t>
  </si>
  <si>
    <t>Sisa Dana (Rp)</t>
  </si>
  <si>
    <t>SISA DANA</t>
  </si>
  <si>
    <t>REALISASI DILUAR GAJI/TPP PNS</t>
  </si>
  <si>
    <t>BAU ASMA, SE</t>
  </si>
  <si>
    <t>OK</t>
  </si>
  <si>
    <t>: Fasilitasi Sinkronisasi Perencanaan Pembangunan Daerah dengan Pembangunan Desa</t>
  </si>
  <si>
    <t>Belanja Iuran Jaminan Kesehatan PNS</t>
  </si>
  <si>
    <t>Belanja Iuran Jaminan Kecelakaan Kerja PNS</t>
  </si>
  <si>
    <t>Belanja Iuran Jaminan Kematian PNS</t>
  </si>
  <si>
    <t>ok</t>
  </si>
  <si>
    <t>A. BATARA GAU, SE</t>
  </si>
  <si>
    <t>Pangkat : Penata Tk. I</t>
  </si>
  <si>
    <t>N I P.  19750529 201001 1 008</t>
  </si>
  <si>
    <t>Koordinasi dan Penyusunan Laporan Capaian Kinerja dan Ikhtisar Realisasi Kinerja SKPD</t>
  </si>
  <si>
    <t>Penyediaan Barang Cetakan dan Penggandaan</t>
  </si>
  <si>
    <t>Belanja Pemeliharaan Kendaraan Dinas Roda Dua</t>
  </si>
  <si>
    <t>: Peningkatan Efektifitas Kegiatan Pemberdayaan Masyarakat di Wilayah Kecamatan</t>
  </si>
  <si>
    <t>Penyediaan Jasa Pelayanan Umum Kantor</t>
  </si>
  <si>
    <t>: Penyediaan Barang Cetakan dan Penggandaan</t>
  </si>
  <si>
    <t>UNIT KERJA</t>
  </si>
  <si>
    <t>:</t>
  </si>
  <si>
    <t>Rincian Kegiatan</t>
  </si>
  <si>
    <t>Bobot</t>
  </si>
  <si>
    <t>Realisasi Komulatif (%)</t>
  </si>
  <si>
    <t>Realisasi Tertimbang</t>
  </si>
  <si>
    <t>Permasalahan</t>
  </si>
  <si>
    <t xml:space="preserve">Fisik </t>
  </si>
  <si>
    <t>01</t>
  </si>
  <si>
    <t>Program Penunjang Urusan Pemerintahan Daerah Kabupaten/Kota</t>
  </si>
  <si>
    <t>Perencanaan, Penganggaran, dan Evaluasi Kinerja Perangkat Daerah</t>
  </si>
  <si>
    <t>Administrasi Keuangan Perangkat Daerah</t>
  </si>
  <si>
    <t>Penyediaan Gaji dan tunjangan ASN</t>
  </si>
  <si>
    <t>Koordinasi dan Penyusunan Laporan Keuangan
Akhir Tahun SKPD</t>
  </si>
  <si>
    <t>Administrasi Kepegawaian Perangkat Daerah</t>
  </si>
  <si>
    <t>Administrasi Umum Perangkat Daerah</t>
  </si>
  <si>
    <t>Penyelenggaraan Rapat Koordinasi dan Konsultasi
SKPD</t>
  </si>
  <si>
    <t>Penyediaan Jasa Penunjang Urusan Pemerintahan Daerah</t>
  </si>
  <si>
    <t>Penyediaan Jasa Komunikasi, Sumber Daya Air dan
Listrik</t>
  </si>
  <si>
    <t>Pemeliharaan Barang Milik Daerah Penunjang Urusan Pemerintahan Daerah</t>
  </si>
  <si>
    <t>Penyediaan Jasa Pemeliharaan, Biaya Pemeliharaan,
dan Pajak Kendaraan Perorangan Dinas atau
Kendaraan Dinas Jabatan</t>
  </si>
  <si>
    <t>PROGRAM PENYELENGGARAAN PEMERINTAHAN DAN
PELAYANAN PUBLIK</t>
  </si>
  <si>
    <t>Koordinasi Penyelenggaraan Kegiatan Pemerintahan
di Tingkat Kecamatan</t>
  </si>
  <si>
    <t>Peningkatan Efektifitas Kegiatan Pemerintahan di
Tingkat Kecamatan</t>
  </si>
  <si>
    <t>PROGRAM PEMBERDAYAAN MASYARAKAT DESA DAN
KELURAHAN</t>
  </si>
  <si>
    <t>Koordinasi Kegiatan Pemberdayaan Desa</t>
  </si>
  <si>
    <t>PROGRAM KOORDINASI KETENTRAMAN DAN KETERTIBAN UMUM</t>
  </si>
  <si>
    <t>Koordinasi Upaya Penyelenggaraan Ketenteraman dan Ketertiban Umum</t>
  </si>
  <si>
    <t>Sinergitas dengan Kepolisian Negara Republik
Indonesia, Tentara Nasional Indonesia dan instansi
vertikal di wilayah kecamatan</t>
  </si>
  <si>
    <t>PROGRAM PENYELENGGARAAN URUSAN PEMERINTAHAN UMUM</t>
  </si>
  <si>
    <t>Penyelenggaraan Urusan Pemerintahan Umum sesuai
Penugasan Kepala Daerah</t>
  </si>
  <si>
    <t>Pembinaan Wawasan Kebangsaan dan Ketahanan
Nasional dalam Rangka Memantapkan Pengamalan
Pancasila, Pelaksanaan Undang- Undang Dasar
Negara Republik Indonesia Tahun 1945, Pelestarian
Bhinneka Tunggal Ika Serta Pemertahanan dan
Pemeliharaan Keutuhan Negara Kesatuan Republik
Indonesia</t>
  </si>
  <si>
    <t>PROGRAM PEMBINAAN DAN PENGAWASAN PEMERINTAHAN DESA</t>
  </si>
  <si>
    <t>Fasilitasi, Rekomendasi dan Koordinasi Pembinaan dan Pengawasan Pemerintahan Desa</t>
  </si>
  <si>
    <t>TOTAL ANGGARAN</t>
  </si>
  <si>
    <t>Pemeliharaan Aset Tetap Lainnya</t>
  </si>
  <si>
    <t>Sinkronisasi Program Kerja dan Kegiatan
Pemberdayaan Masyarakat Yang Dilakukan Oleh
Pemerintah dan Swasta di Wilayah Kerja Kecamatan</t>
  </si>
  <si>
    <t>Peningkatan Efektifitas Kegiatan Pemberdayaan
Masyarakat di Wilayah Kecamatan</t>
  </si>
  <si>
    <t>Pembinaan Kerukunan Antarsuku dan Intrasuku,
Umat Beragama, Ras, dan Golongan Lainnya Guna
Mewujudkan Stabilitas Kemanan Lokal, Regional,
dan Nasional</t>
  </si>
  <si>
    <t>Fasilitasi penerapan dan Penegakan Peraturan
Perundang-Undangan</t>
  </si>
  <si>
    <t>Fasilitasi Sinkronisasi Perencanaan Pembangunan
Daerah Dengan Pembangunan Desa</t>
  </si>
  <si>
    <t>Fasilitasi Penyelenggaraan Ketenteraman dan
Ketertiban Umum</t>
  </si>
  <si>
    <t>Fasilitasi Pelaksanaan Tugas, Fungsi, dan
Kewajiban Lembaga Kemasyarakatan</t>
  </si>
  <si>
    <t>Fasilitasi Penyusunan Perencanaan Pembangunan
Partisipatif</t>
  </si>
  <si>
    <t>Fasilitasi Penyusunan Program dan Pelaksanaan
Pemberdayaan Masyarakat Desa</t>
  </si>
  <si>
    <t>ANDI MUHAMMAD  OPU, SE</t>
  </si>
  <si>
    <t>: Pelaksanaan Urusan Pemerintahan yang Terkait Dengan Kewenangan Lain Yang Dilimpahkan (Profil)</t>
  </si>
  <si>
    <t>Pelaksanaan Urusan Pemerintahan yang Terkait Dengan Kewenangan Lain Yang Dilimpahkan (Profil)</t>
  </si>
  <si>
    <t>Pelaksanaan Urusan Pemerintahan yang Dilimpahkan Kepada Camat</t>
  </si>
  <si>
    <t>Belanja Pemeliharaan Kendaraan Dinas Roda Empat</t>
  </si>
  <si>
    <t>Koordinasi dan Penyusunan Dokumen RKA-SKPD</t>
  </si>
  <si>
    <t>Koordinasi dan Penyusunan Dokumen DPA-SKPD</t>
  </si>
  <si>
    <t>: Koordinasi dan Penyusunan Dokumen RKA-SKPD</t>
  </si>
  <si>
    <t>: Koordinasi dan Penyusunan Dokumen DPA-SKPD</t>
  </si>
  <si>
    <t>FITRIANTI, S.E</t>
  </si>
  <si>
    <t>: Sinergitas dengan Kepolisian Negara Republik Indonesia, Tentara Nasional Indonesia dan Instansi Vertikal di Wilayah Kecamatan</t>
  </si>
  <si>
    <t>LAPORAN REALISASI PELAKSANAAN KEGIATAN TAHUN 2023</t>
  </si>
  <si>
    <t>Keadaan Bulan September  2023</t>
  </si>
  <si>
    <t>ANDI RATU SM</t>
  </si>
  <si>
    <t>N I P . 198212192008012013</t>
  </si>
  <si>
    <t>: Pemeliharaan/Rehabilitasi gedung kantor dan bangunan lainnya</t>
  </si>
  <si>
    <t>Pemeliharaan gedung kantor</t>
  </si>
  <si>
    <t>Pengadaan Peralatan dan Mesin Lainnya</t>
  </si>
  <si>
    <t>Pengadaan Barang Milik Daerah Penunjang Urusan Pemerintah Daerah</t>
  </si>
  <si>
    <t>: Penyusunan Dokumen Perencanaan Perangkat Daerah</t>
  </si>
  <si>
    <t>: Peningkatan Efektifitas Pelaksanaan Pelayanan kepada Masyarakat di Wilayah Kecamatan</t>
  </si>
  <si>
    <t>Pangkat : Pembina</t>
  </si>
  <si>
    <t>TAHUN ANGGARAN 2025</t>
  </si>
  <si>
    <t>LAPORAN REALISASI PELAKSANAAN KEGIATAN TAHUN 2025</t>
  </si>
  <si>
    <t>Belanja Kertas dan Cover</t>
  </si>
  <si>
    <t>Belanja Bahan Komputer</t>
  </si>
  <si>
    <t xml:space="preserve">Belanja Pemeliharaan Komputer-Peralatan Komputer-Peralatan Personal Computer </t>
  </si>
  <si>
    <t xml:space="preserve">Belanja Alat/Bahan untuk Kegiatan Kantor-Bahan Komputer </t>
  </si>
  <si>
    <t xml:space="preserve">Belanja Pemeliharaan Alat Kantor dan Rumah Tangga-Alat Rumah Tangga-Alat Pendingin </t>
  </si>
  <si>
    <t>: Rekonsiliasi dan penyusunan laporan barang milik daerah pada SKPD</t>
  </si>
  <si>
    <t xml:space="preserve">Belanja Alat/Bahan untuk Kegiatan Kantor-Alat Tulis Kantor </t>
  </si>
  <si>
    <t xml:space="preserve">Belanja Alat/Bahan untuk Kegiatan Kantor- Kertas dan Cover </t>
  </si>
  <si>
    <t xml:space="preserve">Belanja Alat/Bahan untuk Kegiatan Kantor- Bahan Cetak </t>
  </si>
  <si>
    <t xml:space="preserve">Belanja Perjalanan Dinas Biasa </t>
  </si>
  <si>
    <t>Belanja Alat/Bahan untuk Kegiatan Kantor-Alat Tulis Kantor</t>
  </si>
  <si>
    <t>Belanja Alat/Bahan untuk Kegiatan Kantor- Kertas dan Cover</t>
  </si>
  <si>
    <t>Belanja Alat/Bahan untuk Kegiatan Kantor- Bahan Cetak</t>
  </si>
  <si>
    <t>Belanja Alat/Bahan untuk Kegiatan Kantor-Bahan Komputer</t>
  </si>
  <si>
    <t xml:space="preserve">Belanja Pembayaran Pajak, Bea, dan Perizinan </t>
  </si>
  <si>
    <t>: Pengadaan peralatan dan mesin lainnya</t>
  </si>
  <si>
    <t>Belanja Modal Alat Kantor Lainnya (LCD)</t>
  </si>
  <si>
    <t xml:space="preserve">Belanja Modal Mebel </t>
  </si>
  <si>
    <t xml:space="preserve">Belanja Modal Alat Pendingin </t>
  </si>
  <si>
    <t>Belanja Modal Personal Computer (Laptop)</t>
  </si>
  <si>
    <t>Belanja Modal Personal Computer (Scanner)</t>
  </si>
  <si>
    <t xml:space="preserve">Belanja Alat/Bahan untuk Kegiatan Kantor-Benda Pos </t>
  </si>
  <si>
    <t xml:space="preserve">Belanja Makanan dan Minuman Rapat </t>
  </si>
  <si>
    <t xml:space="preserve">Belanja Jasa Tenaga Administrasi </t>
  </si>
  <si>
    <t xml:space="preserve">Belanja Jasa Pelaksanaan Transaksi Keuangan </t>
  </si>
  <si>
    <t xml:space="preserve">Belanja Iuran Jaminan Kecelakaan Kerja bagi Non ASN </t>
  </si>
  <si>
    <t xml:space="preserve">Belanja Iuran Simpanan Peserta Tabungan Perumahan Rakyat PNS </t>
  </si>
  <si>
    <t xml:space="preserve">Tambahan Penghasilan berdasarkan Beban Kerja PNS </t>
  </si>
  <si>
    <t>: Koordinasi dan Penyusunan Dokumen Perubahan RKA-SKPD</t>
  </si>
  <si>
    <t>: Koordinasi dan Penyusunan Dokumen Perubahan DPA-SKPD</t>
  </si>
  <si>
    <t xml:space="preserve">: Peningkatan Efektifitas Kegiatan Pemerintahan di Tingkat Kecamatan </t>
  </si>
  <si>
    <t>: Koordinasi/Sinergi dengan Perangkat Daerah yang Tugas dan Fungsinya di Bidang Penegakan Peraturan
Perundang-Undangan dan/atau Kepolisian Negara Republik Indonesia</t>
  </si>
  <si>
    <t xml:space="preserve">Honorarium Narasumber atau Pembahas, Moderator, Pembawa Acara, dan Panitia </t>
  </si>
  <si>
    <t>:Fasilitasi Pelaksanaan Tugas, Fungsi, dan Kewajiban Lembaga Kemasyarakatan</t>
  </si>
  <si>
    <t>: Fasilitasi Pengembangan Usaha Ekonomi Masyarakat</t>
  </si>
  <si>
    <t xml:space="preserve">Belanja Barang untuk Dijual/Diserahkan kepada Masyarakat </t>
  </si>
  <si>
    <t xml:space="preserve">Belanja Bimbingan Teknis </t>
  </si>
  <si>
    <t>: Pendidikan dan Pelatihan Pegawai Berdasarkan Tugas dan Fungsi</t>
  </si>
  <si>
    <t>: Koordinasi dan Penyusunan Laporan Keuangan Bulanan/ Triwulanan/ Semesteran SKPD</t>
  </si>
  <si>
    <t>Belanja Alat/Bahan untuk Kegiatan Kantor-Bahan Cetak</t>
  </si>
  <si>
    <t>Administrasi Barang Milik Daerah pada Perangkat Daerah</t>
  </si>
  <si>
    <t>Penyelenggaraan Urusan Pemerintahan yang Tidak Dilaksanakan oleh Unit Kerja Perangkat Daerah yang Ada di Kecamatan</t>
  </si>
  <si>
    <t>Pemberdayaan Lembaga Kemasyarakatan Tingkat Kecamatan</t>
  </si>
  <si>
    <t>N I P . 197603162009062001</t>
  </si>
  <si>
    <t>N I P . 198210242011011007</t>
  </si>
  <si>
    <t>N I P . 197102252006042033</t>
  </si>
  <si>
    <t>N I P . 198207202010012016</t>
  </si>
  <si>
    <t>N I P .198307162010012008</t>
  </si>
  <si>
    <t>N I P .197510012007011024</t>
  </si>
  <si>
    <t>: Sinkronisasi Program Kerja dan Kegiatan Pemberdayaan Masyarakat yang Dilakukan oleh Pemerintah dan Swasta di Wilayah Kerja Kecamatan</t>
  </si>
  <si>
    <t xml:space="preserve">      </t>
  </si>
  <si>
    <t xml:space="preserve">    </t>
  </si>
  <si>
    <t>KEADAAN BULAN  MEI  2025</t>
  </si>
  <si>
    <t>Keadaan Bulan : Mei 2025</t>
  </si>
  <si>
    <t>Matalalang,  28 Mei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</si>
</sst>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164" formatCode="_-* #,##0_-;\-* #,##0_-;_-* &quot;-&quot;_-;_-@_-"/>
    <numFmt numFmtId="165" formatCode="_-* #,##0.00_-;\-* #,##0.00_-;_-* &quot;-&quot;??_-;_-@_-"/>
    <numFmt numFmtId="166" formatCode="#,##0;[Red]#,##0"/>
    <numFmt numFmtId="167" formatCode="#,##0.00;[Red]#,##0.00"/>
    <numFmt numFmtId="168" formatCode="_(* #,##0.00_);_(* \(#,##0.00\);_(* &quot;-&quot;_);_(@_)"/>
    <numFmt numFmtId="169" formatCode="#,##0.00_ ;\-#,##0.00\ "/>
    <numFmt numFmtId="170" formatCode="_-* #,##0_-;\-* #,##0_-;_-* &quot;-&quot;??_-;_-@_-"/>
  </numFmts>
  <fonts count="87" x14ac:knownFonts="1">
    <font>
      <sz val="11"/>
      <color theme="1"/>
      <name val="Calibri"/>
      <charset val="1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i/>
      <sz val="10"/>
      <name val="Tahoma"/>
      <family val="2"/>
    </font>
    <font>
      <sz val="10"/>
      <color indexed="8"/>
      <name val="Tahoma"/>
      <family val="2"/>
    </font>
    <font>
      <b/>
      <i/>
      <sz val="10"/>
      <name val="Tahoma"/>
      <family val="2"/>
    </font>
    <font>
      <sz val="7"/>
      <name val="Tahoma"/>
      <family val="2"/>
    </font>
    <font>
      <b/>
      <u/>
      <sz val="7"/>
      <name val="Tahoma"/>
      <family val="2"/>
    </font>
    <font>
      <b/>
      <sz val="9"/>
      <name val="Tahoma"/>
      <family val="2"/>
    </font>
    <font>
      <sz val="8"/>
      <name val="Tahoma"/>
      <family val="2"/>
    </font>
    <font>
      <b/>
      <u/>
      <sz val="10"/>
      <color theme="1"/>
      <name val="Tahoma"/>
      <family val="2"/>
    </font>
    <font>
      <b/>
      <sz val="10"/>
      <color theme="1"/>
      <name val="Tahoma"/>
      <family val="2"/>
    </font>
    <font>
      <b/>
      <sz val="8"/>
      <name val="Tahoma"/>
      <family val="2"/>
    </font>
    <font>
      <i/>
      <sz val="9"/>
      <name val="Tahoma"/>
      <family val="2"/>
    </font>
    <font>
      <b/>
      <u/>
      <sz val="10"/>
      <name val="Tahoma"/>
      <family val="2"/>
    </font>
    <font>
      <sz val="7"/>
      <color indexed="8"/>
      <name val="Tahoma"/>
      <family val="2"/>
    </font>
    <font>
      <i/>
      <sz val="10"/>
      <color theme="1"/>
      <name val="Tahoma"/>
      <family val="2"/>
    </font>
    <font>
      <sz val="10"/>
      <color theme="1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i/>
      <sz val="10"/>
      <color indexed="8"/>
      <name val="Tahoma"/>
      <family val="2"/>
    </font>
    <font>
      <sz val="8"/>
      <color theme="1"/>
      <name val="Tahoma"/>
      <family val="2"/>
    </font>
    <font>
      <b/>
      <sz val="7"/>
      <name val="Tahoma"/>
      <family val="2"/>
    </font>
    <font>
      <b/>
      <u/>
      <sz val="10"/>
      <color theme="0"/>
      <name val="Tahoma"/>
      <family val="2"/>
    </font>
    <font>
      <sz val="10"/>
      <color theme="0"/>
      <name val="Tahoma"/>
      <family val="2"/>
    </font>
    <font>
      <sz val="8"/>
      <color theme="0"/>
      <name val="Tahoma"/>
      <family val="2"/>
    </font>
    <font>
      <sz val="9"/>
      <name val="Tahoma"/>
      <family val="2"/>
    </font>
    <font>
      <sz val="11"/>
      <color theme="1"/>
      <name val="Segoe UI Light"/>
      <family val="2"/>
    </font>
    <font>
      <sz val="11"/>
      <color theme="0"/>
      <name val="Tahoma"/>
      <family val="2"/>
    </font>
    <font>
      <sz val="11"/>
      <name val="Tahoma"/>
      <family val="2"/>
    </font>
    <font>
      <sz val="10"/>
      <name val="Segoe UI Light"/>
      <family val="2"/>
    </font>
    <font>
      <sz val="8"/>
      <color theme="0"/>
      <name val="Segoe UI Light"/>
      <family val="2"/>
    </font>
    <font>
      <sz val="10"/>
      <color theme="0"/>
      <name val="Segoe UI Light"/>
      <family val="2"/>
    </font>
    <font>
      <sz val="11"/>
      <color theme="0"/>
      <name val="Segoe UI Light"/>
      <family val="2"/>
    </font>
    <font>
      <b/>
      <u/>
      <sz val="9"/>
      <name val="Tahoma"/>
      <family val="2"/>
    </font>
    <font>
      <sz val="22"/>
      <color theme="1"/>
      <name val="Bodoni MT Black"/>
      <family val="1"/>
    </font>
    <font>
      <sz val="14"/>
      <color theme="1"/>
      <name val="Tahoma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0"/>
      <color theme="1"/>
      <name val="Tahoma"/>
      <family val="2"/>
    </font>
    <font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Tahoma"/>
      <family val="2"/>
    </font>
    <font>
      <sz val="10"/>
      <color theme="1"/>
      <name val="Tahoma"/>
      <family val="2"/>
    </font>
    <font>
      <sz val="14"/>
      <name val="Tahoma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0"/>
      <name val="Arial Narrow"/>
      <family val="2"/>
    </font>
    <font>
      <u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name val="Tahoma"/>
      <family val="2"/>
    </font>
    <font>
      <i/>
      <sz val="11"/>
      <color theme="1"/>
      <name val="Tahoma"/>
      <family val="2"/>
    </font>
    <font>
      <sz val="11"/>
      <color theme="1"/>
      <name val="Calibri"/>
      <charset val="1"/>
      <scheme val="minor"/>
    </font>
    <font>
      <b/>
      <sz val="14"/>
      <color theme="1"/>
      <name val="Tahoma"/>
      <family val="2"/>
    </font>
    <font>
      <b/>
      <sz val="24"/>
      <color theme="1"/>
      <name val="Tahoma"/>
      <family val="2"/>
    </font>
    <font>
      <b/>
      <sz val="18"/>
      <color rgb="FFFFC000"/>
      <name val="Showcard Gothic"/>
      <family val="5"/>
    </font>
    <font>
      <b/>
      <sz val="20"/>
      <color theme="1"/>
      <name val="Tahoma"/>
      <family val="2"/>
    </font>
    <font>
      <b/>
      <sz val="18"/>
      <color theme="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name val="Arial Narrow"/>
      <family val="2"/>
      <charset val="1"/>
    </font>
    <font>
      <b/>
      <sz val="11"/>
      <name val="Arial Narrow"/>
      <family val="2"/>
      <charset val="1"/>
    </font>
    <font>
      <b/>
      <sz val="11"/>
      <color theme="1"/>
      <name val="Arial Narrow"/>
      <family val="2"/>
      <charset val="1"/>
    </font>
    <font>
      <b/>
      <sz val="10"/>
      <name val="Arial Narrow"/>
      <family val="2"/>
      <charset val="1"/>
    </font>
    <font>
      <u/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Arial Narrow"/>
      <family val="2"/>
      <charset val="1"/>
    </font>
    <font>
      <b/>
      <sz val="12"/>
      <name val="Arial Narrow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CC"/>
        <bgColor indexed="64"/>
      </patternFill>
    </fill>
  </fills>
  <borders count="8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otted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1" fontId="40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41" fontId="63" fillId="0" borderId="0" applyFont="0" applyFill="0" applyBorder="0" applyAlignment="0" applyProtection="0"/>
    <xf numFmtId="165" fontId="71" fillId="0" borderId="0" applyFont="0" applyFill="0" applyBorder="0" applyAlignment="0" applyProtection="0"/>
    <xf numFmtId="9" fontId="71" fillId="0" borderId="0" applyFont="0" applyFill="0" applyBorder="0" applyAlignment="0" applyProtection="0"/>
  </cellStyleXfs>
  <cellXfs count="7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top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39" fontId="5" fillId="0" borderId="11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9" fontId="3" fillId="0" borderId="1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39" fontId="5" fillId="0" borderId="11" xfId="2" applyNumberFormat="1" applyFont="1" applyBorder="1" applyAlignment="1" applyProtection="1">
      <alignment vertical="center"/>
    </xf>
    <xf numFmtId="39" fontId="3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39" fontId="5" fillId="0" borderId="32" xfId="0" applyNumberFormat="1" applyFont="1" applyBorder="1" applyAlignment="1">
      <alignment vertical="center"/>
    </xf>
    <xf numFmtId="39" fontId="3" fillId="0" borderId="32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39" fontId="6" fillId="0" borderId="1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6" fillId="0" borderId="8" xfId="0" applyFont="1" applyBorder="1" applyAlignment="1">
      <alignment horizontal="left" vertical="center"/>
    </xf>
    <xf numFmtId="4" fontId="7" fillId="2" borderId="25" xfId="2" applyNumberFormat="1" applyFont="1" applyFill="1" applyBorder="1" applyAlignment="1" applyProtection="1">
      <alignment horizontal="left" vertical="center"/>
    </xf>
    <xf numFmtId="4" fontId="7" fillId="2" borderId="25" xfId="2" applyNumberFormat="1" applyFont="1" applyFill="1" applyBorder="1" applyAlignment="1" applyProtection="1">
      <alignment horizontal="right" vertical="center"/>
    </xf>
    <xf numFmtId="4" fontId="7" fillId="2" borderId="25" xfId="0" applyNumberFormat="1" applyFont="1" applyFill="1" applyBorder="1" applyAlignment="1">
      <alignment horizontal="right" vertical="center"/>
    </xf>
    <xf numFmtId="39" fontId="7" fillId="2" borderId="25" xfId="2" applyNumberFormat="1" applyFont="1" applyFill="1" applyBorder="1" applyAlignment="1" applyProtection="1">
      <alignment vertical="center"/>
    </xf>
    <xf numFmtId="4" fontId="7" fillId="2" borderId="25" xfId="2" applyNumberFormat="1" applyFont="1" applyFill="1" applyBorder="1" applyAlignment="1" applyProtection="1">
      <alignment vertical="center"/>
    </xf>
    <xf numFmtId="39" fontId="7" fillId="2" borderId="33" xfId="2" applyNumberFormat="1" applyFont="1" applyFill="1" applyBorder="1" applyAlignment="1" applyProtection="1">
      <alignment vertical="center"/>
    </xf>
    <xf numFmtId="39" fontId="21" fillId="2" borderId="25" xfId="2" applyNumberFormat="1" applyFont="1" applyFill="1" applyBorder="1" applyAlignment="1" applyProtection="1">
      <alignment vertical="center"/>
    </xf>
    <xf numFmtId="39" fontId="7" fillId="2" borderId="25" xfId="2" applyNumberFormat="1" applyFont="1" applyFill="1" applyBorder="1" applyAlignment="1" applyProtection="1">
      <alignment horizontal="right" vertical="center"/>
    </xf>
    <xf numFmtId="39" fontId="7" fillId="2" borderId="38" xfId="2" applyNumberFormat="1" applyFont="1" applyFill="1" applyBorder="1" applyAlignment="1" applyProtection="1">
      <alignment vertical="center"/>
    </xf>
    <xf numFmtId="39" fontId="7" fillId="2" borderId="39" xfId="2" applyNumberFormat="1" applyFont="1" applyFill="1" applyBorder="1" applyAlignment="1" applyProtection="1">
      <alignment vertical="center"/>
    </xf>
    <xf numFmtId="39" fontId="5" fillId="2" borderId="25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1" fillId="0" borderId="0" xfId="0" applyFont="1"/>
    <xf numFmtId="3" fontId="11" fillId="0" borderId="0" xfId="0" applyNumberFormat="1" applyFont="1"/>
    <xf numFmtId="4" fontId="11" fillId="0" borderId="15" xfId="0" applyNumberFormat="1" applyFont="1" applyBorder="1" applyAlignment="1">
      <alignment horizontal="right"/>
    </xf>
    <xf numFmtId="0" fontId="11" fillId="0" borderId="15" xfId="0" applyFont="1" applyBorder="1"/>
    <xf numFmtId="3" fontId="3" fillId="0" borderId="0" xfId="0" applyNumberFormat="1" applyFont="1"/>
    <xf numFmtId="41" fontId="11" fillId="0" borderId="0" xfId="1" applyFont="1"/>
    <xf numFmtId="0" fontId="7" fillId="0" borderId="0" xfId="0" applyFont="1" applyBorder="1" applyAlignment="1">
      <alignment horizontal="left"/>
    </xf>
    <xf numFmtId="4" fontId="3" fillId="0" borderId="0" xfId="0" applyNumberFormat="1" applyFont="1"/>
    <xf numFmtId="0" fontId="2" fillId="0" borderId="0" xfId="0" applyFont="1" applyAlignment="1"/>
    <xf numFmtId="41" fontId="28" fillId="0" borderId="0" xfId="1" applyFont="1"/>
    <xf numFmtId="0" fontId="29" fillId="0" borderId="0" xfId="0" applyFont="1"/>
    <xf numFmtId="0" fontId="27" fillId="0" borderId="0" xfId="0" applyFont="1" applyAlignment="1">
      <alignment horizontal="left"/>
    </xf>
    <xf numFmtId="0" fontId="30" fillId="0" borderId="0" xfId="0" applyFont="1"/>
    <xf numFmtId="9" fontId="11" fillId="0" borderId="0" xfId="0" applyNumberFormat="1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left"/>
    </xf>
    <xf numFmtId="0" fontId="33" fillId="0" borderId="0" xfId="0" applyFont="1"/>
    <xf numFmtId="166" fontId="34" fillId="0" borderId="0" xfId="0" applyNumberFormat="1" applyFont="1"/>
    <xf numFmtId="0" fontId="34" fillId="0" borderId="0" xfId="0" applyFont="1"/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/>
    <xf numFmtId="166" fontId="27" fillId="0" borderId="0" xfId="0" applyNumberFormat="1" applyFont="1"/>
    <xf numFmtId="0" fontId="36" fillId="3" borderId="0" xfId="0" applyFont="1" applyFill="1" applyAlignment="1">
      <alignment vertical="center"/>
    </xf>
    <xf numFmtId="0" fontId="16" fillId="0" borderId="0" xfId="0" applyFont="1" applyAlignment="1"/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7" fillId="0" borderId="35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1" fillId="0" borderId="35" xfId="0" applyFont="1" applyBorder="1"/>
    <xf numFmtId="0" fontId="1" fillId="0" borderId="0" xfId="0" applyFont="1" applyBorder="1"/>
    <xf numFmtId="0" fontId="1" fillId="0" borderId="46" xfId="0" applyFont="1" applyBorder="1"/>
    <xf numFmtId="0" fontId="1" fillId="0" borderId="34" xfId="0" applyFont="1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4" fontId="5" fillId="2" borderId="25" xfId="0" applyNumberFormat="1" applyFont="1" applyFill="1" applyBorder="1" applyAlignment="1">
      <alignment vertical="center"/>
    </xf>
    <xf numFmtId="39" fontId="7" fillId="2" borderId="25" xfId="0" applyNumberFormat="1" applyFont="1" applyFill="1" applyBorder="1" applyAlignment="1">
      <alignment vertical="center"/>
    </xf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39" fontId="6" fillId="0" borderId="9" xfId="0" applyNumberFormat="1" applyFont="1" applyFill="1" applyBorder="1" applyAlignment="1">
      <alignment vertical="center"/>
    </xf>
    <xf numFmtId="39" fontId="5" fillId="0" borderId="11" xfId="0" applyNumberFormat="1" applyFont="1" applyFill="1" applyBorder="1" applyAlignment="1">
      <alignment vertical="center"/>
    </xf>
    <xf numFmtId="39" fontId="6" fillId="0" borderId="0" xfId="0" applyNumberFormat="1" applyFont="1" applyFill="1" applyAlignment="1">
      <alignment horizontal="right" vertical="center"/>
    </xf>
    <xf numFmtId="39" fontId="5" fillId="0" borderId="32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9" fontId="6" fillId="0" borderId="15" xfId="0" applyNumberFormat="1" applyFont="1" applyFill="1" applyBorder="1" applyAlignment="1">
      <alignment vertical="center"/>
    </xf>
    <xf numFmtId="39" fontId="3" fillId="0" borderId="11" xfId="0" applyNumberFormat="1" applyFont="1" applyFill="1" applyBorder="1" applyAlignment="1">
      <alignment vertical="center"/>
    </xf>
    <xf numFmtId="39" fontId="3" fillId="0" borderId="32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4" fontId="5" fillId="0" borderId="11" xfId="2" applyNumberFormat="1" applyFont="1" applyFill="1" applyBorder="1" applyAlignment="1" applyProtection="1">
      <alignment vertical="center"/>
    </xf>
    <xf numFmtId="4" fontId="5" fillId="0" borderId="11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4" fontId="5" fillId="0" borderId="32" xfId="0" applyNumberFormat="1" applyFont="1" applyFill="1" applyBorder="1" applyAlignment="1">
      <alignment vertical="center"/>
    </xf>
    <xf numFmtId="39" fontId="5" fillId="0" borderId="11" xfId="2" applyNumberFormat="1" applyFont="1" applyFill="1" applyBorder="1" applyAlignment="1" applyProtection="1">
      <alignment vertical="center"/>
    </xf>
    <xf numFmtId="0" fontId="11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39" fontId="6" fillId="0" borderId="11" xfId="0" applyNumberFormat="1" applyFont="1" applyFill="1" applyBorder="1" applyAlignment="1">
      <alignment horizontal="right" vertical="center" wrapText="1"/>
    </xf>
    <xf numFmtId="0" fontId="20" fillId="0" borderId="7" xfId="0" applyFont="1" applyFill="1" applyBorder="1" applyAlignment="1">
      <alignment horizontal="center" vertical="center"/>
    </xf>
    <xf numFmtId="39" fontId="3" fillId="0" borderId="1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39" fontId="11" fillId="0" borderId="11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/>
    <xf numFmtId="3" fontId="8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6" fillId="0" borderId="8" xfId="0" applyFont="1" applyFill="1" applyBorder="1" applyAlignment="1">
      <alignment vertical="top"/>
    </xf>
    <xf numFmtId="39" fontId="6" fillId="0" borderId="11" xfId="0" applyNumberFormat="1" applyFont="1" applyFill="1" applyBorder="1" applyAlignment="1">
      <alignment horizontal="right" vertical="top" wrapText="1"/>
    </xf>
    <xf numFmtId="3" fontId="3" fillId="0" borderId="11" xfId="0" applyNumberFormat="1" applyFont="1" applyFill="1" applyBorder="1" applyAlignment="1">
      <alignment vertical="center"/>
    </xf>
    <xf numFmtId="2" fontId="3" fillId="0" borderId="11" xfId="0" applyNumberFormat="1" applyFont="1" applyFill="1" applyBorder="1" applyAlignment="1">
      <alignment vertical="center"/>
    </xf>
    <xf numFmtId="2" fontId="5" fillId="0" borderId="11" xfId="0" applyNumberFormat="1" applyFont="1" applyFill="1" applyBorder="1" applyAlignment="1">
      <alignment vertical="center"/>
    </xf>
    <xf numFmtId="2" fontId="3" fillId="0" borderId="32" xfId="0" applyNumberFormat="1" applyFont="1" applyFill="1" applyBorder="1" applyAlignment="1">
      <alignment vertical="center"/>
    </xf>
    <xf numFmtId="39" fontId="7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vertical="top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right"/>
    </xf>
    <xf numFmtId="41" fontId="0" fillId="0" borderId="0" xfId="1" applyFont="1" applyFill="1"/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right" vertical="center" wrapText="1"/>
    </xf>
    <xf numFmtId="0" fontId="19" fillId="0" borderId="31" xfId="0" applyFont="1" applyFill="1" applyBorder="1" applyAlignment="1">
      <alignment horizontal="right" vertical="center" wrapText="1"/>
    </xf>
    <xf numFmtId="4" fontId="5" fillId="0" borderId="11" xfId="2" applyNumberFormat="1" applyFont="1" applyFill="1" applyBorder="1" applyAlignment="1" applyProtection="1">
      <alignment horizontal="left" vertical="center"/>
    </xf>
    <xf numFmtId="4" fontId="5" fillId="0" borderId="11" xfId="0" applyNumberFormat="1" applyFont="1" applyFill="1" applyBorder="1" applyAlignment="1">
      <alignment horizontal="left" vertical="center"/>
    </xf>
    <xf numFmtId="4" fontId="5" fillId="0" borderId="11" xfId="0" applyNumberFormat="1" applyFont="1" applyFill="1" applyBorder="1" applyAlignment="1">
      <alignment horizontal="right" vertical="center"/>
    </xf>
    <xf numFmtId="4" fontId="5" fillId="0" borderId="32" xfId="0" applyNumberFormat="1" applyFon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left" vertical="center"/>
    </xf>
    <xf numFmtId="4" fontId="3" fillId="0" borderId="11" xfId="0" applyNumberFormat="1" applyFont="1" applyFill="1" applyBorder="1" applyAlignment="1">
      <alignment horizontal="right" vertical="center"/>
    </xf>
    <xf numFmtId="39" fontId="22" fillId="0" borderId="11" xfId="0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9" fontId="1" fillId="0" borderId="0" xfId="0" applyNumberFormat="1" applyFont="1" applyFill="1"/>
    <xf numFmtId="2" fontId="7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Alignment="1">
      <alignment horizontal="center" wrapText="1"/>
    </xf>
    <xf numFmtId="0" fontId="14" fillId="0" borderId="0" xfId="0" applyFont="1" applyFill="1" applyAlignment="1">
      <alignment vertical="center"/>
    </xf>
    <xf numFmtId="0" fontId="6" fillId="0" borderId="11" xfId="0" applyFont="1" applyFill="1" applyBorder="1" applyAlignment="1">
      <alignment vertical="top"/>
    </xf>
    <xf numFmtId="0" fontId="42" fillId="0" borderId="11" xfId="0" applyFont="1" applyFill="1" applyBorder="1" applyAlignment="1">
      <alignment vertical="top"/>
    </xf>
    <xf numFmtId="0" fontId="15" fillId="0" borderId="11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39" fontId="5" fillId="0" borderId="11" xfId="2" applyNumberFormat="1" applyFont="1" applyFill="1" applyBorder="1" applyAlignment="1" applyProtection="1">
      <alignment horizontal="right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vertical="center"/>
    </xf>
    <xf numFmtId="4" fontId="14" fillId="2" borderId="25" xfId="2" applyNumberFormat="1" applyFont="1" applyFill="1" applyBorder="1" applyAlignment="1" applyProtection="1">
      <alignment horizontal="right" vertical="center"/>
    </xf>
    <xf numFmtId="4" fontId="14" fillId="2" borderId="25" xfId="0" applyNumberFormat="1" applyFont="1" applyFill="1" applyBorder="1" applyAlignment="1">
      <alignment horizontal="right" vertical="center"/>
    </xf>
    <xf numFmtId="0" fontId="14" fillId="2" borderId="25" xfId="0" applyFont="1" applyFill="1" applyBorder="1" applyAlignment="1">
      <alignment vertical="center"/>
    </xf>
    <xf numFmtId="0" fontId="14" fillId="2" borderId="33" xfId="0" applyFont="1" applyFill="1" applyBorder="1" applyAlignment="1">
      <alignment vertical="center"/>
    </xf>
    <xf numFmtId="0" fontId="11" fillId="5" borderId="16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right" vertical="center"/>
    </xf>
    <xf numFmtId="0" fontId="3" fillId="5" borderId="30" xfId="0" applyFont="1" applyFill="1" applyBorder="1" applyAlignment="1">
      <alignment horizontal="right" vertical="center"/>
    </xf>
    <xf numFmtId="0" fontId="44" fillId="0" borderId="0" xfId="0" applyFont="1" applyFill="1"/>
    <xf numFmtId="39" fontId="44" fillId="0" borderId="0" xfId="0" applyNumberFormat="1" applyFont="1" applyFill="1"/>
    <xf numFmtId="41" fontId="44" fillId="0" borderId="0" xfId="1" applyFont="1" applyFill="1" applyAlignment="1">
      <alignment horizontal="right"/>
    </xf>
    <xf numFmtId="0" fontId="44" fillId="0" borderId="0" xfId="0" applyFont="1" applyFill="1" applyAlignment="1">
      <alignment horizontal="right"/>
    </xf>
    <xf numFmtId="0" fontId="44" fillId="0" borderId="0" xfId="0" applyFont="1" applyAlignment="1">
      <alignment horizontal="right"/>
    </xf>
    <xf numFmtId="41" fontId="0" fillId="0" borderId="0" xfId="1" applyFont="1"/>
    <xf numFmtId="0" fontId="0" fillId="3" borderId="0" xfId="0" applyFill="1"/>
    <xf numFmtId="0" fontId="6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39" fontId="3" fillId="3" borderId="11" xfId="0" applyNumberFormat="1" applyFont="1" applyFill="1" applyBorder="1" applyAlignment="1">
      <alignment horizontal="center" vertical="center"/>
    </xf>
    <xf numFmtId="39" fontId="5" fillId="3" borderId="11" xfId="0" applyNumberFormat="1" applyFont="1" applyFill="1" applyBorder="1" applyAlignment="1">
      <alignment vertical="center"/>
    </xf>
    <xf numFmtId="39" fontId="5" fillId="3" borderId="32" xfId="0" applyNumberFormat="1" applyFont="1" applyFill="1" applyBorder="1" applyAlignment="1">
      <alignment vertical="center"/>
    </xf>
    <xf numFmtId="39" fontId="44" fillId="3" borderId="0" xfId="0" applyNumberFormat="1" applyFont="1" applyFill="1"/>
    <xf numFmtId="0" fontId="5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top"/>
    </xf>
    <xf numFmtId="39" fontId="3" fillId="3" borderId="11" xfId="0" applyNumberFormat="1" applyFont="1" applyFill="1" applyBorder="1" applyAlignment="1">
      <alignment horizontal="right" vertical="center" wrapText="1"/>
    </xf>
    <xf numFmtId="0" fontId="50" fillId="3" borderId="0" xfId="0" applyFont="1" applyFill="1"/>
    <xf numFmtId="0" fontId="11" fillId="3" borderId="41" xfId="0" applyFont="1" applyFill="1" applyBorder="1" applyAlignment="1">
      <alignment vertical="top"/>
    </xf>
    <xf numFmtId="0" fontId="11" fillId="3" borderId="36" xfId="0" applyFont="1" applyFill="1" applyBorder="1" applyAlignment="1">
      <alignment horizontal="center" vertical="top"/>
    </xf>
    <xf numFmtId="0" fontId="23" fillId="3" borderId="41" xfId="0" applyFont="1" applyFill="1" applyBorder="1" applyAlignment="1">
      <alignment horizontal="left" vertical="top" wrapText="1"/>
    </xf>
    <xf numFmtId="4" fontId="11" fillId="3" borderId="42" xfId="0" applyNumberFormat="1" applyFont="1" applyFill="1" applyBorder="1" applyAlignment="1">
      <alignment horizontal="right" vertical="top"/>
    </xf>
    <xf numFmtId="0" fontId="11" fillId="3" borderId="42" xfId="0" applyFont="1" applyFill="1" applyBorder="1"/>
    <xf numFmtId="41" fontId="0" fillId="3" borderId="0" xfId="1" applyFont="1" applyFill="1"/>
    <xf numFmtId="0" fontId="11" fillId="3" borderId="36" xfId="0" applyFont="1" applyFill="1" applyBorder="1" applyAlignment="1">
      <alignment vertical="top"/>
    </xf>
    <xf numFmtId="0" fontId="23" fillId="3" borderId="41" xfId="0" applyFont="1" applyFill="1" applyBorder="1" applyAlignment="1">
      <alignment horizontal="left" vertical="top"/>
    </xf>
    <xf numFmtId="0" fontId="11" fillId="3" borderId="41" xfId="0" applyFont="1" applyFill="1" applyBorder="1" applyAlignment="1">
      <alignment horizontal="left" vertical="top" wrapText="1"/>
    </xf>
    <xf numFmtId="0" fontId="24" fillId="3" borderId="36" xfId="0" applyFont="1" applyFill="1" applyBorder="1" applyAlignment="1">
      <alignment horizontal="left" vertical="top" wrapText="1"/>
    </xf>
    <xf numFmtId="0" fontId="24" fillId="3" borderId="41" xfId="0" applyFont="1" applyFill="1" applyBorder="1" applyAlignment="1">
      <alignment horizontal="left" vertical="top" wrapText="1"/>
    </xf>
    <xf numFmtId="41" fontId="45" fillId="3" borderId="0" xfId="1" applyFont="1" applyFill="1"/>
    <xf numFmtId="0" fontId="1" fillId="3" borderId="41" xfId="0" applyFont="1" applyFill="1" applyBorder="1" applyAlignment="1">
      <alignment vertical="top"/>
    </xf>
    <xf numFmtId="41" fontId="46" fillId="3" borderId="50" xfId="1" applyFont="1" applyFill="1" applyBorder="1" applyAlignment="1">
      <alignment vertical="center"/>
    </xf>
    <xf numFmtId="0" fontId="47" fillId="3" borderId="51" xfId="0" applyFont="1" applyFill="1" applyBorder="1" applyAlignment="1">
      <alignment vertical="center"/>
    </xf>
    <xf numFmtId="0" fontId="47" fillId="3" borderId="21" xfId="0" applyFont="1" applyFill="1" applyBorder="1"/>
    <xf numFmtId="0" fontId="48" fillId="3" borderId="0" xfId="0" applyFont="1" applyFill="1"/>
    <xf numFmtId="41" fontId="45" fillId="3" borderId="15" xfId="1" applyFont="1" applyFill="1" applyBorder="1" applyAlignment="1">
      <alignment horizontal="center"/>
    </xf>
    <xf numFmtId="4" fontId="45" fillId="3" borderId="15" xfId="0" applyNumberFormat="1" applyFont="1" applyFill="1" applyBorder="1" applyAlignment="1">
      <alignment horizontal="center"/>
    </xf>
    <xf numFmtId="4" fontId="45" fillId="3" borderId="13" xfId="0" applyNumberFormat="1" applyFont="1" applyFill="1" applyBorder="1" applyAlignment="1">
      <alignment horizontal="center"/>
    </xf>
    <xf numFmtId="0" fontId="0" fillId="3" borderId="14" xfId="0" applyFill="1" applyBorder="1"/>
    <xf numFmtId="0" fontId="11" fillId="3" borderId="41" xfId="0" applyFont="1" applyFill="1" applyBorder="1" applyAlignment="1">
      <alignment vertical="top" wrapText="1"/>
    </xf>
    <xf numFmtId="4" fontId="11" fillId="3" borderId="42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center" vertical="top"/>
    </xf>
    <xf numFmtId="0" fontId="11" fillId="3" borderId="41" xfId="0" applyFont="1" applyFill="1" applyBorder="1"/>
    <xf numFmtId="0" fontId="11" fillId="3" borderId="36" xfId="0" applyFont="1" applyFill="1" applyBorder="1"/>
    <xf numFmtId="0" fontId="5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1" fontId="1" fillId="0" borderId="0" xfId="1" applyFont="1" applyFill="1" applyAlignment="1">
      <alignment vertical="center"/>
    </xf>
    <xf numFmtId="41" fontId="1" fillId="0" borderId="0" xfId="0" applyNumberFormat="1" applyFont="1" applyFill="1" applyAlignment="1">
      <alignment vertical="center"/>
    </xf>
    <xf numFmtId="4" fontId="11" fillId="0" borderId="0" xfId="0" applyNumberFormat="1" applyFont="1"/>
    <xf numFmtId="39" fontId="51" fillId="0" borderId="0" xfId="0" applyNumberFormat="1" applyFont="1" applyFill="1" applyBorder="1" applyAlignment="1">
      <alignment horizontal="left" vertical="center"/>
    </xf>
    <xf numFmtId="0" fontId="41" fillId="0" borderId="0" xfId="0" applyFont="1" applyFill="1" applyAlignment="1"/>
    <xf numFmtId="39" fontId="53" fillId="0" borderId="0" xfId="0" applyNumberFormat="1" applyFont="1" applyFill="1" applyAlignment="1">
      <alignment vertical="center"/>
    </xf>
    <xf numFmtId="0" fontId="49" fillId="0" borderId="0" xfId="0" applyFont="1" applyFill="1"/>
    <xf numFmtId="0" fontId="41" fillId="0" borderId="0" xfId="0" applyFont="1"/>
    <xf numFmtId="0" fontId="3" fillId="0" borderId="0" xfId="0" applyFont="1" applyFill="1" applyAlignment="1">
      <alignment horizontal="right" vertical="center"/>
    </xf>
    <xf numFmtId="0" fontId="55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167" fontId="59" fillId="0" borderId="0" xfId="0" applyNumberFormat="1" applyFont="1"/>
    <xf numFmtId="0" fontId="60" fillId="2" borderId="64" xfId="0" applyFont="1" applyFill="1" applyBorder="1" applyAlignment="1">
      <alignment horizontal="center" vertical="center"/>
    </xf>
    <xf numFmtId="0" fontId="60" fillId="2" borderId="65" xfId="0" quotePrefix="1" applyFont="1" applyFill="1" applyBorder="1" applyAlignment="1">
      <alignment horizontal="center" vertical="center"/>
    </xf>
    <xf numFmtId="0" fontId="60" fillId="2" borderId="66" xfId="0" applyFont="1" applyFill="1" applyBorder="1" applyAlignment="1">
      <alignment horizontal="center" vertical="center"/>
    </xf>
    <xf numFmtId="3" fontId="60" fillId="2" borderId="67" xfId="0" applyNumberFormat="1" applyFont="1" applyFill="1" applyBorder="1" applyAlignment="1">
      <alignment vertical="center"/>
    </xf>
    <xf numFmtId="4" fontId="60" fillId="2" borderId="67" xfId="0" applyNumberFormat="1" applyFont="1" applyFill="1" applyBorder="1" applyAlignment="1">
      <alignment vertical="center"/>
    </xf>
    <xf numFmtId="4" fontId="60" fillId="2" borderId="67" xfId="3" applyNumberFormat="1" applyFont="1" applyFill="1" applyBorder="1" applyAlignment="1">
      <alignment vertical="center"/>
    </xf>
    <xf numFmtId="41" fontId="60" fillId="2" borderId="67" xfId="3" applyFont="1" applyFill="1" applyBorder="1" applyAlignment="1">
      <alignment vertical="center"/>
    </xf>
    <xf numFmtId="0" fontId="60" fillId="0" borderId="64" xfId="0" applyFont="1" applyBorder="1" applyAlignment="1">
      <alignment horizontal="center" vertical="center"/>
    </xf>
    <xf numFmtId="0" fontId="60" fillId="0" borderId="65" xfId="0" applyFont="1" applyBorder="1" applyAlignment="1">
      <alignment horizontal="center" vertical="center"/>
    </xf>
    <xf numFmtId="0" fontId="60" fillId="0" borderId="66" xfId="0" applyFont="1" applyBorder="1" applyAlignment="1">
      <alignment horizontal="center" vertical="center"/>
    </xf>
    <xf numFmtId="0" fontId="60" fillId="0" borderId="65" xfId="0" applyFont="1" applyBorder="1" applyAlignment="1">
      <alignment vertical="center"/>
    </xf>
    <xf numFmtId="3" fontId="60" fillId="0" borderId="67" xfId="0" applyNumberFormat="1" applyFont="1" applyBorder="1" applyAlignment="1">
      <alignment vertical="center"/>
    </xf>
    <xf numFmtId="4" fontId="60" fillId="0" borderId="67" xfId="0" applyNumberFormat="1" applyFont="1" applyFill="1" applyBorder="1" applyAlignment="1">
      <alignment vertical="center"/>
    </xf>
    <xf numFmtId="41" fontId="60" fillId="0" borderId="67" xfId="3" applyFont="1" applyFill="1" applyBorder="1" applyAlignment="1">
      <alignment vertical="center"/>
    </xf>
    <xf numFmtId="3" fontId="64" fillId="0" borderId="67" xfId="0" applyNumberFormat="1" applyFont="1" applyBorder="1" applyAlignment="1">
      <alignment vertical="center"/>
    </xf>
    <xf numFmtId="41" fontId="64" fillId="0" borderId="67" xfId="3" applyFont="1" applyFill="1" applyBorder="1" applyAlignment="1">
      <alignment vertical="center"/>
    </xf>
    <xf numFmtId="0" fontId="64" fillId="0" borderId="64" xfId="0" applyFont="1" applyBorder="1" applyAlignment="1">
      <alignment horizontal="center" vertical="center"/>
    </xf>
    <xf numFmtId="0" fontId="64" fillId="0" borderId="65" xfId="0" applyFont="1" applyBorder="1" applyAlignment="1">
      <alignment horizontal="center" vertical="center"/>
    </xf>
    <xf numFmtId="0" fontId="64" fillId="0" borderId="66" xfId="0" applyFont="1" applyBorder="1" applyAlignment="1">
      <alignment horizontal="center" vertical="center"/>
    </xf>
    <xf numFmtId="0" fontId="64" fillId="0" borderId="65" xfId="0" applyFont="1" applyBorder="1" applyAlignment="1">
      <alignment vertical="center"/>
    </xf>
    <xf numFmtId="0" fontId="64" fillId="0" borderId="66" xfId="0" applyFont="1" applyBorder="1" applyAlignment="1">
      <alignment vertical="center" wrapText="1"/>
    </xf>
    <xf numFmtId="2" fontId="64" fillId="3" borderId="67" xfId="0" applyNumberFormat="1" applyFont="1" applyFill="1" applyBorder="1" applyAlignment="1">
      <alignment vertical="center"/>
    </xf>
    <xf numFmtId="0" fontId="64" fillId="3" borderId="67" xfId="0" applyNumberFormat="1" applyFont="1" applyFill="1" applyBorder="1" applyAlignment="1">
      <alignment vertical="center"/>
    </xf>
    <xf numFmtId="0" fontId="60" fillId="0" borderId="65" xfId="0" applyFont="1" applyBorder="1" applyAlignment="1">
      <alignment vertical="center" wrapText="1"/>
    </xf>
    <xf numFmtId="41" fontId="65" fillId="0" borderId="67" xfId="3" applyFont="1" applyFill="1" applyBorder="1" applyAlignment="1">
      <alignment vertical="center"/>
    </xf>
    <xf numFmtId="164" fontId="64" fillId="0" borderId="67" xfId="0" applyNumberFormat="1" applyFont="1" applyBorder="1" applyAlignment="1">
      <alignment vertical="center" wrapText="1"/>
    </xf>
    <xf numFmtId="41" fontId="61" fillId="0" borderId="67" xfId="3" applyFont="1" applyFill="1" applyBorder="1" applyAlignment="1">
      <alignment vertical="center"/>
    </xf>
    <xf numFmtId="4" fontId="64" fillId="3" borderId="69" xfId="0" applyNumberFormat="1" applyFont="1" applyFill="1" applyBorder="1" applyAlignment="1">
      <alignment vertical="center"/>
    </xf>
    <xf numFmtId="0" fontId="66" fillId="0" borderId="11" xfId="0" applyFont="1" applyBorder="1" applyAlignment="1">
      <alignment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 vertical="center"/>
    </xf>
    <xf numFmtId="0" fontId="64" fillId="0" borderId="0" xfId="0" applyFont="1" applyBorder="1" applyAlignment="1">
      <alignment vertical="center"/>
    </xf>
    <xf numFmtId="0" fontId="64" fillId="0" borderId="9" xfId="0" applyFont="1" applyBorder="1" applyAlignment="1">
      <alignment vertical="center" wrapText="1"/>
    </xf>
    <xf numFmtId="41" fontId="64" fillId="0" borderId="11" xfId="3" applyFont="1" applyFill="1" applyBorder="1" applyAlignment="1">
      <alignment vertical="center"/>
    </xf>
    <xf numFmtId="2" fontId="64" fillId="0" borderId="11" xfId="3" applyNumberFormat="1" applyFont="1" applyFill="1" applyBorder="1" applyAlignment="1">
      <alignment vertical="center"/>
    </xf>
    <xf numFmtId="4" fontId="64" fillId="3" borderId="11" xfId="0" applyNumberFormat="1" applyFont="1" applyFill="1" applyBorder="1" applyAlignment="1">
      <alignment vertical="center"/>
    </xf>
    <xf numFmtId="3" fontId="64" fillId="0" borderId="11" xfId="0" applyNumberFormat="1" applyFont="1" applyBorder="1" applyAlignment="1">
      <alignment vertical="center"/>
    </xf>
    <xf numFmtId="0" fontId="59" fillId="0" borderId="15" xfId="0" applyFont="1" applyBorder="1" applyAlignment="1">
      <alignment vertical="center"/>
    </xf>
    <xf numFmtId="41" fontId="60" fillId="0" borderId="11" xfId="3" applyFont="1" applyFill="1" applyBorder="1" applyAlignment="1">
      <alignment vertical="center"/>
    </xf>
    <xf numFmtId="4" fontId="60" fillId="3" borderId="67" xfId="3" applyNumberFormat="1" applyFont="1" applyFill="1" applyBorder="1" applyAlignment="1">
      <alignment vertical="center"/>
    </xf>
    <xf numFmtId="4" fontId="64" fillId="3" borderId="67" xfId="3" applyNumberFormat="1" applyFont="1" applyFill="1" applyBorder="1" applyAlignment="1">
      <alignment vertical="center"/>
    </xf>
    <xf numFmtId="4" fontId="60" fillId="3" borderId="67" xfId="0" applyNumberFormat="1" applyFont="1" applyFill="1" applyBorder="1" applyAlignment="1">
      <alignment vertical="center"/>
    </xf>
    <xf numFmtId="4" fontId="64" fillId="3" borderId="67" xfId="0" applyNumberFormat="1" applyFont="1" applyFill="1" applyBorder="1" applyAlignment="1">
      <alignment vertical="center"/>
    </xf>
    <xf numFmtId="4" fontId="60" fillId="3" borderId="69" xfId="0" applyNumberFormat="1" applyFont="1" applyFill="1" applyBorder="1" applyAlignment="1">
      <alignment vertical="center"/>
    </xf>
    <xf numFmtId="41" fontId="60" fillId="3" borderId="67" xfId="3" applyFont="1" applyFill="1" applyBorder="1" applyAlignment="1">
      <alignment vertical="center"/>
    </xf>
    <xf numFmtId="41" fontId="64" fillId="3" borderId="67" xfId="3" applyFont="1" applyFill="1" applyBorder="1" applyAlignment="1">
      <alignment vertical="center"/>
    </xf>
    <xf numFmtId="0" fontId="61" fillId="4" borderId="19" xfId="0" applyFont="1" applyFill="1" applyBorder="1" applyAlignment="1">
      <alignment horizontal="center" vertical="center"/>
    </xf>
    <xf numFmtId="0" fontId="57" fillId="4" borderId="25" xfId="0" applyFont="1" applyFill="1" applyBorder="1" applyAlignment="1">
      <alignment horizontal="center"/>
    </xf>
    <xf numFmtId="0" fontId="62" fillId="4" borderId="25" xfId="0" applyFont="1" applyFill="1" applyBorder="1" applyAlignment="1">
      <alignment horizontal="center"/>
    </xf>
    <xf numFmtId="0" fontId="56" fillId="6" borderId="61" xfId="0" applyFont="1" applyFill="1" applyBorder="1" applyAlignment="1">
      <alignment horizontal="center" vertical="center"/>
    </xf>
    <xf numFmtId="0" fontId="56" fillId="6" borderId="62" xfId="0" applyFont="1" applyFill="1" applyBorder="1" applyAlignment="1">
      <alignment horizontal="center" vertical="center"/>
    </xf>
    <xf numFmtId="0" fontId="56" fillId="6" borderId="63" xfId="0" applyFont="1" applyFill="1" applyBorder="1" applyAlignment="1">
      <alignment horizontal="center" vertical="center"/>
    </xf>
    <xf numFmtId="0" fontId="57" fillId="6" borderId="0" xfId="0" applyFont="1" applyFill="1" applyAlignment="1">
      <alignment horizontal="center"/>
    </xf>
    <xf numFmtId="0" fontId="57" fillId="6" borderId="9" xfId="0" applyFont="1" applyFill="1" applyBorder="1" applyAlignment="1">
      <alignment horizontal="center"/>
    </xf>
    <xf numFmtId="0" fontId="57" fillId="6" borderId="11" xfId="0" applyFont="1" applyFill="1" applyBorder="1" applyAlignment="1">
      <alignment horizontal="center" vertical="center"/>
    </xf>
    <xf numFmtId="0" fontId="62" fillId="6" borderId="11" xfId="0" applyFont="1" applyFill="1" applyBorder="1" applyAlignment="1">
      <alignment horizontal="center"/>
    </xf>
    <xf numFmtId="41" fontId="60" fillId="6" borderId="19" xfId="3" applyFont="1" applyFill="1" applyBorder="1" applyAlignment="1">
      <alignment vertical="center"/>
    </xf>
    <xf numFmtId="4" fontId="60" fillId="6" borderId="19" xfId="0" applyNumberFormat="1" applyFont="1" applyFill="1" applyBorder="1" applyAlignment="1">
      <alignment vertical="center"/>
    </xf>
    <xf numFmtId="4" fontId="60" fillId="6" borderId="19" xfId="3" applyNumberFormat="1" applyFont="1" applyFill="1" applyBorder="1" applyAlignment="1">
      <alignment vertical="center"/>
    </xf>
    <xf numFmtId="3" fontId="60" fillId="6" borderId="19" xfId="0" applyNumberFormat="1" applyFont="1" applyFill="1" applyBorder="1" applyAlignment="1">
      <alignment vertical="center"/>
    </xf>
    <xf numFmtId="4" fontId="60" fillId="2" borderId="42" xfId="0" applyNumberFormat="1" applyFont="1" applyFill="1" applyBorder="1" applyAlignment="1">
      <alignment horizontal="right" vertical="center"/>
    </xf>
    <xf numFmtId="4" fontId="60" fillId="3" borderId="42" xfId="0" applyNumberFormat="1" applyFont="1" applyFill="1" applyBorder="1" applyAlignment="1">
      <alignment horizontal="right" vertical="center"/>
    </xf>
    <xf numFmtId="4" fontId="64" fillId="3" borderId="42" xfId="0" applyNumberFormat="1" applyFont="1" applyFill="1" applyBorder="1" applyAlignment="1">
      <alignment horizontal="right" vertical="center"/>
    </xf>
    <xf numFmtId="4" fontId="60" fillId="6" borderId="19" xfId="0" applyNumberFormat="1" applyFont="1" applyFill="1" applyBorder="1" applyAlignment="1">
      <alignment horizontal="right" vertical="center"/>
    </xf>
    <xf numFmtId="3" fontId="64" fillId="0" borderId="71" xfId="0" applyNumberFormat="1" applyFont="1" applyBorder="1" applyAlignment="1">
      <alignment vertical="center"/>
    </xf>
    <xf numFmtId="0" fontId="16" fillId="3" borderId="0" xfId="0" applyFont="1" applyFill="1" applyBorder="1" applyAlignment="1">
      <alignment vertical="top"/>
    </xf>
    <xf numFmtId="0" fontId="60" fillId="0" borderId="65" xfId="0" applyFont="1" applyBorder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top"/>
    </xf>
    <xf numFmtId="39" fontId="3" fillId="0" borderId="11" xfId="0" applyNumberFormat="1" applyFont="1" applyFill="1" applyBorder="1" applyAlignment="1">
      <alignment horizontal="right" vertical="top" wrapText="1"/>
    </xf>
    <xf numFmtId="0" fontId="68" fillId="0" borderId="0" xfId="0" applyFont="1" applyFill="1"/>
    <xf numFmtId="39" fontId="50" fillId="0" borderId="0" xfId="0" applyNumberFormat="1" applyFont="1" applyFill="1"/>
    <xf numFmtId="4" fontId="69" fillId="2" borderId="25" xfId="2" applyNumberFormat="1" applyFont="1" applyFill="1" applyBorder="1" applyAlignment="1" applyProtection="1">
      <alignment vertical="center"/>
    </xf>
    <xf numFmtId="168" fontId="60" fillId="0" borderId="67" xfId="3" applyNumberFormat="1" applyFont="1" applyFill="1" applyBorder="1" applyAlignment="1">
      <alignment vertical="center"/>
    </xf>
    <xf numFmtId="4" fontId="5" fillId="0" borderId="11" xfId="2" applyNumberFormat="1" applyFont="1" applyFill="1" applyBorder="1" applyAlignment="1" applyProtection="1">
      <alignment horizontal="right" vertical="center"/>
    </xf>
    <xf numFmtId="4" fontId="7" fillId="2" borderId="25" xfId="2" quotePrefix="1" applyNumberFormat="1" applyFont="1" applyFill="1" applyBorder="1" applyAlignment="1" applyProtection="1">
      <alignment horizontal="right" vertical="center"/>
    </xf>
    <xf numFmtId="3" fontId="60" fillId="3" borderId="67" xfId="0" applyNumberFormat="1" applyFont="1" applyFill="1" applyBorder="1" applyAlignment="1">
      <alignment vertical="center"/>
    </xf>
    <xf numFmtId="3" fontId="64" fillId="3" borderId="67" xfId="0" applyNumberFormat="1" applyFont="1" applyFill="1" applyBorder="1" applyAlignment="1">
      <alignment vertical="center"/>
    </xf>
    <xf numFmtId="41" fontId="65" fillId="3" borderId="67" xfId="3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60" fillId="0" borderId="65" xfId="0" applyFont="1" applyBorder="1" applyAlignment="1">
      <alignment vertical="center" wrapText="1"/>
    </xf>
    <xf numFmtId="0" fontId="55" fillId="0" borderId="0" xfId="0" applyFont="1" applyAlignment="1">
      <alignment horizontal="center"/>
    </xf>
    <xf numFmtId="0" fontId="61" fillId="4" borderId="19" xfId="0" applyFont="1" applyFill="1" applyBorder="1" applyAlignment="1">
      <alignment horizontal="center" vertical="center"/>
    </xf>
    <xf numFmtId="168" fontId="52" fillId="0" borderId="0" xfId="1" applyNumberFormat="1" applyFont="1"/>
    <xf numFmtId="0" fontId="3" fillId="0" borderId="0" xfId="0" applyFont="1" applyFill="1" applyAlignment="1">
      <alignment horizontal="right" vertical="center"/>
    </xf>
    <xf numFmtId="0" fontId="5" fillId="0" borderId="11" xfId="0" applyFont="1" applyFill="1" applyBorder="1" applyAlignment="1">
      <alignment horizontal="center" vertical="center" wrapText="1"/>
    </xf>
    <xf numFmtId="0" fontId="60" fillId="0" borderId="65" xfId="0" applyFont="1" applyBorder="1" applyAlignment="1">
      <alignment vertical="center" wrapText="1"/>
    </xf>
    <xf numFmtId="0" fontId="70" fillId="0" borderId="20" xfId="0" applyFont="1" applyFill="1" applyBorder="1" applyAlignment="1">
      <alignment horizontal="center" vertical="center" wrapText="1"/>
    </xf>
    <xf numFmtId="168" fontId="19" fillId="0" borderId="21" xfId="1" applyNumberFormat="1" applyFont="1" applyFill="1" applyBorder="1" applyAlignment="1">
      <alignment horizontal="center" vertical="center" wrapText="1"/>
    </xf>
    <xf numFmtId="168" fontId="18" fillId="0" borderId="21" xfId="1" applyNumberFormat="1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vertical="center"/>
    </xf>
    <xf numFmtId="165" fontId="1" fillId="0" borderId="0" xfId="4" applyFont="1" applyFill="1" applyAlignment="1">
      <alignment vertical="center"/>
    </xf>
    <xf numFmtId="165" fontId="4" fillId="0" borderId="0" xfId="4" applyFont="1" applyFill="1" applyAlignment="1">
      <alignment horizontal="center" vertical="center"/>
    </xf>
    <xf numFmtId="165" fontId="19" fillId="0" borderId="0" xfId="0" applyNumberFormat="1" applyFont="1" applyFill="1" applyAlignment="1">
      <alignment horizontal="left"/>
    </xf>
    <xf numFmtId="0" fontId="3" fillId="3" borderId="7" xfId="0" applyFont="1" applyFill="1" applyBorder="1" applyAlignment="1">
      <alignment horizontal="center" vertical="center"/>
    </xf>
    <xf numFmtId="165" fontId="5" fillId="0" borderId="0" xfId="4" applyFont="1" applyFill="1" applyAlignment="1">
      <alignment horizontal="left" vertical="center"/>
    </xf>
    <xf numFmtId="0" fontId="4" fillId="3" borderId="0" xfId="0" applyFont="1" applyFill="1" applyBorder="1" applyAlignment="1">
      <alignment horizontal="center" vertical="center" wrapText="1"/>
    </xf>
    <xf numFmtId="39" fontId="7" fillId="3" borderId="0" xfId="2" applyNumberFormat="1" applyFont="1" applyFill="1" applyBorder="1" applyAlignment="1" applyProtection="1">
      <alignment vertical="center"/>
    </xf>
    <xf numFmtId="0" fontId="11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39" fontId="6" fillId="3" borderId="11" xfId="0" applyNumberFormat="1" applyFont="1" applyFill="1" applyBorder="1" applyAlignment="1">
      <alignment horizontal="right" vertical="center" wrapText="1"/>
    </xf>
    <xf numFmtId="39" fontId="6" fillId="3" borderId="9" xfId="0" applyNumberFormat="1" applyFont="1" applyFill="1" applyBorder="1" applyAlignment="1">
      <alignment vertical="center"/>
    </xf>
    <xf numFmtId="39" fontId="6" fillId="3" borderId="0" xfId="0" applyNumberFormat="1" applyFont="1" applyFill="1" applyAlignment="1">
      <alignment horizontal="right" vertical="center"/>
    </xf>
    <xf numFmtId="39" fontId="67" fillId="3" borderId="0" xfId="0" applyNumberFormat="1" applyFont="1" applyFill="1"/>
    <xf numFmtId="0" fontId="5" fillId="3" borderId="8" xfId="0" applyFont="1" applyFill="1" applyBorder="1" applyAlignment="1">
      <alignment vertical="center"/>
    </xf>
    <xf numFmtId="4" fontId="5" fillId="3" borderId="11" xfId="2" applyNumberFormat="1" applyFont="1" applyFill="1" applyBorder="1" applyAlignment="1" applyProtection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left" vertical="center"/>
    </xf>
    <xf numFmtId="4" fontId="5" fillId="3" borderId="32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4" fillId="0" borderId="72" xfId="0" applyFont="1" applyBorder="1" applyAlignment="1">
      <alignment horizontal="center" vertical="center"/>
    </xf>
    <xf numFmtId="0" fontId="14" fillId="0" borderId="73" xfId="0" applyFont="1" applyBorder="1" applyAlignment="1">
      <alignment vertical="center"/>
    </xf>
    <xf numFmtId="0" fontId="11" fillId="0" borderId="74" xfId="0" applyFont="1" applyBorder="1" applyAlignment="1">
      <alignment vertical="center"/>
    </xf>
    <xf numFmtId="0" fontId="11" fillId="0" borderId="73" xfId="0" applyFont="1" applyBorder="1" applyAlignment="1">
      <alignment vertical="center"/>
    </xf>
    <xf numFmtId="0" fontId="14" fillId="0" borderId="74" xfId="0" applyFont="1" applyBorder="1" applyAlignment="1">
      <alignment horizontal="center" vertical="top"/>
    </xf>
    <xf numFmtId="4" fontId="14" fillId="0" borderId="72" xfId="2" applyNumberFormat="1" applyFont="1" applyBorder="1" applyAlignment="1" applyProtection="1">
      <alignment horizontal="right" vertical="center"/>
    </xf>
    <xf numFmtId="4" fontId="14" fillId="0" borderId="72" xfId="0" applyNumberFormat="1" applyFont="1" applyBorder="1" applyAlignment="1">
      <alignment horizontal="right" vertical="center"/>
    </xf>
    <xf numFmtId="0" fontId="11" fillId="0" borderId="72" xfId="0" applyFont="1" applyBorder="1" applyAlignment="1">
      <alignment vertical="center"/>
    </xf>
    <xf numFmtId="0" fontId="14" fillId="3" borderId="42" xfId="0" applyFont="1" applyFill="1" applyBorder="1" applyAlignment="1">
      <alignment horizontal="center" vertical="top"/>
    </xf>
    <xf numFmtId="0" fontId="14" fillId="3" borderId="75" xfId="0" applyFont="1" applyFill="1" applyBorder="1" applyAlignment="1">
      <alignment horizontal="center" vertical="top"/>
    </xf>
    <xf numFmtId="0" fontId="11" fillId="3" borderId="76" xfId="0" applyFont="1" applyFill="1" applyBorder="1" applyAlignment="1">
      <alignment vertical="top"/>
    </xf>
    <xf numFmtId="0" fontId="23" fillId="3" borderId="77" xfId="0" applyFont="1" applyFill="1" applyBorder="1" applyAlignment="1">
      <alignment horizontal="left" vertical="top"/>
    </xf>
    <xf numFmtId="0" fontId="11" fillId="3" borderId="76" xfId="0" applyFont="1" applyFill="1" applyBorder="1" applyAlignment="1">
      <alignment horizontal="center" vertical="top"/>
    </xf>
    <xf numFmtId="0" fontId="23" fillId="3" borderId="77" xfId="0" applyFont="1" applyFill="1" applyBorder="1" applyAlignment="1">
      <alignment horizontal="left" vertical="top" wrapText="1"/>
    </xf>
    <xf numFmtId="4" fontId="11" fillId="3" borderId="75" xfId="0" applyNumberFormat="1" applyFont="1" applyFill="1" applyBorder="1" applyAlignment="1">
      <alignment horizontal="right" vertical="top"/>
    </xf>
    <xf numFmtId="0" fontId="11" fillId="3" borderId="75" xfId="0" applyFont="1" applyFill="1" applyBorder="1"/>
    <xf numFmtId="0" fontId="1" fillId="3" borderId="0" xfId="0" applyFont="1" applyFill="1" applyAlignment="1">
      <alignment vertical="center"/>
    </xf>
    <xf numFmtId="0" fontId="14" fillId="3" borderId="7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vertical="top"/>
    </xf>
    <xf numFmtId="0" fontId="23" fillId="3" borderId="0" xfId="0" applyFont="1" applyFill="1" applyBorder="1" applyAlignment="1">
      <alignment horizontal="left" vertical="top"/>
    </xf>
    <xf numFmtId="0" fontId="23" fillId="3" borderId="0" xfId="0" applyFont="1" applyFill="1" applyBorder="1" applyAlignment="1">
      <alignment horizontal="left" vertical="top" wrapText="1"/>
    </xf>
    <xf numFmtId="4" fontId="11" fillId="3" borderId="11" xfId="0" applyNumberFormat="1" applyFont="1" applyFill="1" applyBorder="1" applyAlignment="1">
      <alignment horizontal="right" vertical="top"/>
    </xf>
    <xf numFmtId="0" fontId="11" fillId="3" borderId="11" xfId="0" applyFont="1" applyFill="1" applyBorder="1"/>
    <xf numFmtId="0" fontId="11" fillId="3" borderId="32" xfId="0" applyFont="1" applyFill="1" applyBorder="1"/>
    <xf numFmtId="0" fontId="14" fillId="3" borderId="72" xfId="0" applyFont="1" applyFill="1" applyBorder="1" applyAlignment="1">
      <alignment horizontal="center" vertical="top"/>
    </xf>
    <xf numFmtId="0" fontId="11" fillId="3" borderId="73" xfId="0" applyFont="1" applyFill="1" applyBorder="1" applyAlignment="1">
      <alignment horizontal="center" vertical="top"/>
    </xf>
    <xf numFmtId="0" fontId="14" fillId="3" borderId="74" xfId="0" applyFont="1" applyFill="1" applyBorder="1" applyAlignment="1">
      <alignment horizontal="center" vertical="top"/>
    </xf>
    <xf numFmtId="4" fontId="14" fillId="3" borderId="72" xfId="2" applyNumberFormat="1" applyFont="1" applyFill="1" applyBorder="1" applyAlignment="1" applyProtection="1">
      <alignment horizontal="right" vertical="top"/>
    </xf>
    <xf numFmtId="4" fontId="14" fillId="3" borderId="72" xfId="0" applyNumberFormat="1" applyFont="1" applyFill="1" applyBorder="1" applyAlignment="1">
      <alignment horizontal="right" vertical="top"/>
    </xf>
    <xf numFmtId="0" fontId="11" fillId="3" borderId="72" xfId="0" applyFont="1" applyFill="1" applyBorder="1"/>
    <xf numFmtId="0" fontId="14" fillId="3" borderId="73" xfId="0" applyFont="1" applyFill="1" applyBorder="1" applyAlignment="1">
      <alignment vertical="top"/>
    </xf>
    <xf numFmtId="0" fontId="23" fillId="3" borderId="74" xfId="0" applyFont="1" applyFill="1" applyBorder="1" applyAlignment="1">
      <alignment horizontal="left" vertical="top"/>
    </xf>
    <xf numFmtId="0" fontId="14" fillId="3" borderId="76" xfId="0" applyFont="1" applyFill="1" applyBorder="1" applyAlignment="1">
      <alignment horizontal="left" vertical="top" wrapText="1"/>
    </xf>
    <xf numFmtId="0" fontId="14" fillId="3" borderId="77" xfId="0" applyFont="1" applyFill="1" applyBorder="1" applyAlignment="1">
      <alignment horizontal="left" vertical="top" wrapText="1"/>
    </xf>
    <xf numFmtId="0" fontId="11" fillId="3" borderId="77" xfId="0" applyFont="1" applyFill="1" applyBorder="1" applyAlignment="1">
      <alignment horizontal="left" vertical="top" wrapText="1"/>
    </xf>
    <xf numFmtId="0" fontId="60" fillId="0" borderId="65" xfId="0" applyFont="1" applyBorder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39" fontId="4" fillId="0" borderId="0" xfId="0" applyNumberFormat="1" applyFont="1" applyFill="1" applyAlignment="1">
      <alignment horizontal="center" vertical="center"/>
    </xf>
    <xf numFmtId="39" fontId="4" fillId="0" borderId="0" xfId="0" applyNumberFormat="1" applyFont="1" applyFill="1" applyAlignment="1">
      <alignment horizontal="center" vertical="center" wrapText="1"/>
    </xf>
    <xf numFmtId="2" fontId="51" fillId="0" borderId="0" xfId="0" applyNumberFormat="1" applyFont="1" applyFill="1" applyBorder="1" applyAlignment="1">
      <alignment horizontal="left" vertical="center"/>
    </xf>
    <xf numFmtId="4" fontId="11" fillId="3" borderId="75" xfId="0" applyNumberFormat="1" applyFont="1" applyFill="1" applyBorder="1" applyAlignment="1">
      <alignment horizontal="right" vertical="center"/>
    </xf>
    <xf numFmtId="0" fontId="23" fillId="3" borderId="0" xfId="0" applyFont="1" applyFill="1" applyBorder="1" applyAlignment="1">
      <alignment vertical="top"/>
    </xf>
    <xf numFmtId="0" fontId="11" fillId="3" borderId="74" xfId="0" applyFont="1" applyFill="1" applyBorder="1" applyAlignment="1">
      <alignment vertical="top"/>
    </xf>
    <xf numFmtId="0" fontId="11" fillId="3" borderId="72" xfId="0" applyFont="1" applyFill="1" applyBorder="1" applyAlignment="1">
      <alignment vertical="center"/>
    </xf>
    <xf numFmtId="0" fontId="11" fillId="3" borderId="77" xfId="0" applyFont="1" applyFill="1" applyBorder="1" applyAlignment="1">
      <alignment vertical="top"/>
    </xf>
    <xf numFmtId="0" fontId="11" fillId="3" borderId="0" xfId="0" applyFont="1" applyFill="1" applyBorder="1" applyAlignment="1">
      <alignment vertical="top"/>
    </xf>
    <xf numFmtId="4" fontId="14" fillId="3" borderId="11" xfId="0" applyNumberFormat="1" applyFont="1" applyFill="1" applyBorder="1" applyAlignment="1">
      <alignment horizontal="right" vertical="top"/>
    </xf>
    <xf numFmtId="0" fontId="11" fillId="3" borderId="42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/>
    <xf numFmtId="0" fontId="11" fillId="0" borderId="59" xfId="0" applyFont="1" applyBorder="1"/>
    <xf numFmtId="0" fontId="11" fillId="0" borderId="13" xfId="0" applyFont="1" applyBorder="1" applyAlignment="1">
      <alignment horizontal="center"/>
    </xf>
    <xf numFmtId="0" fontId="11" fillId="0" borderId="59" xfId="0" applyFont="1" applyBorder="1" applyAlignment="1"/>
    <xf numFmtId="4" fontId="14" fillId="0" borderId="15" xfId="0" applyNumberFormat="1" applyFont="1" applyBorder="1" applyAlignment="1">
      <alignment horizontal="right"/>
    </xf>
    <xf numFmtId="4" fontId="14" fillId="3" borderId="72" xfId="2" applyNumberFormat="1" applyFont="1" applyFill="1" applyBorder="1" applyAlignment="1" applyProtection="1">
      <alignment horizontal="right" vertical="center"/>
    </xf>
    <xf numFmtId="165" fontId="3" fillId="0" borderId="0" xfId="4" applyFont="1"/>
    <xf numFmtId="165" fontId="64" fillId="0" borderId="66" xfId="4" applyFont="1" applyBorder="1" applyAlignment="1">
      <alignment vertical="center" wrapText="1"/>
    </xf>
    <xf numFmtId="165" fontId="55" fillId="0" borderId="0" xfId="4" applyFont="1" applyAlignment="1">
      <alignment horizontal="center"/>
    </xf>
    <xf numFmtId="165" fontId="58" fillId="0" borderId="0" xfId="4" applyFont="1"/>
    <xf numFmtId="165" fontId="60" fillId="2" borderId="67" xfId="4" applyFont="1" applyFill="1" applyBorder="1" applyAlignment="1">
      <alignment vertical="center"/>
    </xf>
    <xf numFmtId="165" fontId="60" fillId="0" borderId="67" xfId="4" applyFont="1" applyFill="1" applyBorder="1" applyAlignment="1">
      <alignment vertical="center"/>
    </xf>
    <xf numFmtId="165" fontId="64" fillId="0" borderId="67" xfId="4" applyFont="1" applyFill="1" applyBorder="1" applyAlignment="1">
      <alignment vertical="center"/>
    </xf>
    <xf numFmtId="165" fontId="60" fillId="6" borderId="19" xfId="4" applyFont="1" applyFill="1" applyBorder="1" applyAlignment="1">
      <alignment vertical="center"/>
    </xf>
    <xf numFmtId="165" fontId="0" fillId="0" borderId="0" xfId="4" applyFont="1"/>
    <xf numFmtId="165" fontId="64" fillId="0" borderId="9" xfId="4" applyFont="1" applyBorder="1" applyAlignment="1">
      <alignment vertical="center" wrapText="1"/>
    </xf>
    <xf numFmtId="0" fontId="14" fillId="2" borderId="24" xfId="0" applyFont="1" applyFill="1" applyBorder="1" applyAlignment="1">
      <alignment horizontal="center" vertical="center"/>
    </xf>
    <xf numFmtId="0" fontId="60" fillId="0" borderId="65" xfId="0" applyFont="1" applyBorder="1" applyAlignment="1">
      <alignment horizontal="left"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4" fontId="14" fillId="3" borderId="0" xfId="2" applyNumberFormat="1" applyFont="1" applyFill="1" applyBorder="1" applyAlignment="1" applyProtection="1">
      <alignment horizontal="right" vertical="center"/>
    </xf>
    <xf numFmtId="2" fontId="14" fillId="3" borderId="0" xfId="5" applyNumberFormat="1" applyFont="1" applyFill="1" applyBorder="1" applyAlignment="1" applyProtection="1">
      <alignment horizontal="right" vertical="center"/>
    </xf>
    <xf numFmtId="4" fontId="14" fillId="3" borderId="0" xfId="0" applyNumberFormat="1" applyFont="1" applyFill="1" applyBorder="1" applyAlignment="1">
      <alignment horizontal="right" vertical="center"/>
    </xf>
    <xf numFmtId="0" fontId="64" fillId="3" borderId="64" xfId="0" applyFont="1" applyFill="1" applyBorder="1" applyAlignment="1">
      <alignment horizontal="center" vertical="center"/>
    </xf>
    <xf numFmtId="0" fontId="64" fillId="3" borderId="65" xfId="0" applyFont="1" applyFill="1" applyBorder="1" applyAlignment="1">
      <alignment horizontal="center" vertical="center"/>
    </xf>
    <xf numFmtId="0" fontId="64" fillId="3" borderId="66" xfId="0" applyFont="1" applyFill="1" applyBorder="1" applyAlignment="1">
      <alignment horizontal="center" vertical="center"/>
    </xf>
    <xf numFmtId="0" fontId="64" fillId="3" borderId="65" xfId="0" applyFont="1" applyFill="1" applyBorder="1" applyAlignment="1">
      <alignment vertical="center"/>
    </xf>
    <xf numFmtId="0" fontId="60" fillId="3" borderId="65" xfId="0" applyFont="1" applyFill="1" applyBorder="1" applyAlignment="1">
      <alignment horizontal="left" vertical="center" wrapText="1"/>
    </xf>
    <xf numFmtId="0" fontId="60" fillId="3" borderId="66" xfId="0" applyFont="1" applyFill="1" applyBorder="1" applyAlignment="1">
      <alignment horizontal="left" vertical="center" wrapText="1"/>
    </xf>
    <xf numFmtId="165" fontId="60" fillId="3" borderId="67" xfId="4" applyFont="1" applyFill="1" applyBorder="1" applyAlignment="1">
      <alignment vertical="center"/>
    </xf>
    <xf numFmtId="0" fontId="57" fillId="4" borderId="25" xfId="4" applyNumberFormat="1" applyFont="1" applyFill="1" applyBorder="1" applyAlignment="1">
      <alignment horizontal="center"/>
    </xf>
    <xf numFmtId="165" fontId="64" fillId="0" borderId="66" xfId="4" applyFont="1" applyBorder="1" applyAlignment="1">
      <alignment vertical="center"/>
    </xf>
    <xf numFmtId="0" fontId="79" fillId="0" borderId="64" xfId="0" applyFont="1" applyBorder="1" applyAlignment="1">
      <alignment horizontal="center" vertical="center"/>
    </xf>
    <xf numFmtId="0" fontId="79" fillId="0" borderId="65" xfId="0" applyFont="1" applyBorder="1" applyAlignment="1">
      <alignment horizontal="center" vertical="center"/>
    </xf>
    <xf numFmtId="0" fontId="79" fillId="0" borderId="66" xfId="0" applyFont="1" applyBorder="1" applyAlignment="1">
      <alignment horizontal="center" vertical="center"/>
    </xf>
    <xf numFmtId="0" fontId="79" fillId="0" borderId="65" xfId="0" applyFont="1" applyBorder="1" applyAlignment="1">
      <alignment vertical="center"/>
    </xf>
    <xf numFmtId="0" fontId="79" fillId="0" borderId="65" xfId="0" applyFont="1" applyBorder="1" applyAlignment="1">
      <alignment vertical="center" wrapText="1"/>
    </xf>
    <xf numFmtId="0" fontId="79" fillId="0" borderId="66" xfId="0" applyFont="1" applyBorder="1" applyAlignment="1">
      <alignment vertical="center" wrapText="1"/>
    </xf>
    <xf numFmtId="165" fontId="79" fillId="0" borderId="66" xfId="4" applyFont="1" applyBorder="1" applyAlignment="1">
      <alignment vertical="center" wrapText="1"/>
    </xf>
    <xf numFmtId="3" fontId="79" fillId="0" borderId="67" xfId="0" applyNumberFormat="1" applyFont="1" applyBorder="1" applyAlignment="1">
      <alignment vertical="center"/>
    </xf>
    <xf numFmtId="0" fontId="40" fillId="0" borderId="0" xfId="0" applyFont="1"/>
    <xf numFmtId="2" fontId="60" fillId="2" borderId="67" xfId="0" applyNumberFormat="1" applyFont="1" applyFill="1" applyBorder="1" applyAlignment="1">
      <alignment vertical="center"/>
    </xf>
    <xf numFmtId="2" fontId="60" fillId="2" borderId="67" xfId="3" applyNumberFormat="1" applyFont="1" applyFill="1" applyBorder="1" applyAlignment="1">
      <alignment vertical="center"/>
    </xf>
    <xf numFmtId="2" fontId="64" fillId="3" borderId="67" xfId="3" applyNumberFormat="1" applyFont="1" applyFill="1" applyBorder="1" applyAlignment="1">
      <alignment vertical="center"/>
    </xf>
    <xf numFmtId="165" fontId="78" fillId="0" borderId="0" xfId="4" applyFont="1"/>
    <xf numFmtId="0" fontId="80" fillId="0" borderId="64" xfId="0" applyFont="1" applyBorder="1" applyAlignment="1">
      <alignment horizontal="center" vertical="center"/>
    </xf>
    <xf numFmtId="0" fontId="80" fillId="0" borderId="65" xfId="0" applyFont="1" applyBorder="1" applyAlignment="1">
      <alignment horizontal="center" vertical="center"/>
    </xf>
    <xf numFmtId="0" fontId="80" fillId="0" borderId="66" xfId="0" applyFont="1" applyBorder="1" applyAlignment="1">
      <alignment horizontal="center" vertical="center"/>
    </xf>
    <xf numFmtId="0" fontId="80" fillId="0" borderId="65" xfId="0" applyFont="1" applyBorder="1" applyAlignment="1">
      <alignment vertical="center"/>
    </xf>
    <xf numFmtId="165" fontId="80" fillId="0" borderId="67" xfId="4" applyFont="1" applyBorder="1" applyAlignment="1">
      <alignment vertical="center"/>
    </xf>
    <xf numFmtId="4" fontId="80" fillId="3" borderId="42" xfId="0" applyNumberFormat="1" applyFont="1" applyFill="1" applyBorder="1" applyAlignment="1">
      <alignment horizontal="right" vertical="center"/>
    </xf>
    <xf numFmtId="2" fontId="80" fillId="3" borderId="67" xfId="0" applyNumberFormat="1" applyFont="1" applyFill="1" applyBorder="1" applyAlignment="1">
      <alignment vertical="center"/>
    </xf>
    <xf numFmtId="2" fontId="80" fillId="3" borderId="67" xfId="3" applyNumberFormat="1" applyFont="1" applyFill="1" applyBorder="1" applyAlignment="1">
      <alignment vertical="center"/>
    </xf>
    <xf numFmtId="3" fontId="80" fillId="0" borderId="67" xfId="0" applyNumberFormat="1" applyFont="1" applyBorder="1" applyAlignment="1">
      <alignment vertical="center"/>
    </xf>
    <xf numFmtId="0" fontId="78" fillId="0" borderId="0" xfId="0" applyFont="1"/>
    <xf numFmtId="41" fontId="80" fillId="0" borderId="67" xfId="3" applyFont="1" applyFill="1" applyBorder="1" applyAlignment="1">
      <alignment vertical="center"/>
    </xf>
    <xf numFmtId="41" fontId="81" fillId="0" borderId="67" xfId="3" applyFont="1" applyFill="1" applyBorder="1" applyAlignment="1">
      <alignment vertical="center"/>
    </xf>
    <xf numFmtId="165" fontId="80" fillId="0" borderId="67" xfId="4" applyFont="1" applyFill="1" applyBorder="1" applyAlignment="1">
      <alignment vertical="center"/>
    </xf>
    <xf numFmtId="0" fontId="82" fillId="0" borderId="11" xfId="0" applyFont="1" applyBorder="1" applyAlignment="1">
      <alignment vertical="center"/>
    </xf>
    <xf numFmtId="0" fontId="83" fillId="0" borderId="0" xfId="0" applyFont="1" applyFill="1" applyAlignment="1">
      <alignment vertical="center"/>
    </xf>
    <xf numFmtId="0" fontId="23" fillId="3" borderId="41" xfId="0" applyFont="1" applyFill="1" applyBorder="1" applyAlignment="1">
      <alignment vertical="top"/>
    </xf>
    <xf numFmtId="165" fontId="80" fillId="3" borderId="67" xfId="4" applyFont="1" applyFill="1" applyBorder="1" applyAlignment="1">
      <alignment vertical="center"/>
    </xf>
    <xf numFmtId="165" fontId="64" fillId="3" borderId="67" xfId="4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4" fontId="11" fillId="3" borderId="0" xfId="0" applyNumberFormat="1" applyFont="1" applyFill="1" applyBorder="1" applyAlignment="1">
      <alignment horizontal="right" vertical="top"/>
    </xf>
    <xf numFmtId="4" fontId="14" fillId="3" borderId="0" xfId="0" applyNumberFormat="1" applyFont="1" applyFill="1" applyBorder="1" applyAlignment="1">
      <alignment horizontal="right" vertical="top"/>
    </xf>
    <xf numFmtId="0" fontId="40" fillId="0" borderId="0" xfId="0" applyFont="1" applyFill="1"/>
    <xf numFmtId="0" fontId="40" fillId="0" borderId="0" xfId="0" applyFont="1" applyAlignment="1">
      <alignment horizontal="right"/>
    </xf>
    <xf numFmtId="0" fontId="0" fillId="0" borderId="0" xfId="0" applyAlignment="1">
      <alignment horizontal="right"/>
    </xf>
    <xf numFmtId="169" fontId="0" fillId="0" borderId="0" xfId="0" applyNumberFormat="1" applyAlignment="1">
      <alignment horizontal="right"/>
    </xf>
    <xf numFmtId="169" fontId="84" fillId="0" borderId="0" xfId="0" applyNumberFormat="1" applyFont="1" applyAlignment="1">
      <alignment horizontal="right"/>
    </xf>
    <xf numFmtId="0" fontId="4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39" fontId="44" fillId="0" borderId="0" xfId="0" applyNumberFormat="1" applyFont="1" applyFill="1" applyAlignment="1">
      <alignment horizontal="right"/>
    </xf>
    <xf numFmtId="41" fontId="0" fillId="0" borderId="0" xfId="1" applyFont="1" applyFill="1" applyAlignment="1">
      <alignment horizontal="right"/>
    </xf>
    <xf numFmtId="0" fontId="68" fillId="0" borderId="0" xfId="0" applyFont="1" applyFill="1" applyAlignment="1">
      <alignment horizontal="right"/>
    </xf>
    <xf numFmtId="169" fontId="0" fillId="0" borderId="0" xfId="0" applyNumberFormat="1" applyFill="1"/>
    <xf numFmtId="169" fontId="84" fillId="0" borderId="0" xfId="0" applyNumberFormat="1" applyFont="1" applyFill="1"/>
    <xf numFmtId="0" fontId="40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4" fontId="0" fillId="0" borderId="0" xfId="0" applyNumberFormat="1" applyFill="1" applyAlignment="1">
      <alignment horizontal="right"/>
    </xf>
    <xf numFmtId="4" fontId="84" fillId="0" borderId="0" xfId="0" applyNumberFormat="1" applyFont="1" applyFill="1" applyAlignment="1">
      <alignment horizontal="right"/>
    </xf>
    <xf numFmtId="41" fontId="84" fillId="0" borderId="0" xfId="1" applyFont="1" applyAlignment="1">
      <alignment horizontal="left"/>
    </xf>
    <xf numFmtId="41" fontId="77" fillId="2" borderId="0" xfId="1" applyFont="1" applyFill="1" applyAlignment="1">
      <alignment horizontal="left"/>
    </xf>
    <xf numFmtId="41" fontId="77" fillId="0" borderId="0" xfId="1" applyFont="1" applyAlignment="1">
      <alignment horizontal="left"/>
    </xf>
    <xf numFmtId="0" fontId="64" fillId="0" borderId="66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165" fontId="5" fillId="3" borderId="11" xfId="4" applyFont="1" applyFill="1" applyBorder="1" applyAlignment="1">
      <alignment vertical="center"/>
    </xf>
    <xf numFmtId="170" fontId="8" fillId="0" borderId="0" xfId="4" applyNumberFormat="1" applyFont="1" applyFill="1" applyAlignment="1">
      <alignment vertical="center"/>
    </xf>
    <xf numFmtId="4" fontId="68" fillId="0" borderId="0" xfId="0" applyNumberFormat="1" applyFont="1" applyFill="1"/>
    <xf numFmtId="165" fontId="44" fillId="0" borderId="0" xfId="4" applyFont="1" applyFill="1"/>
    <xf numFmtId="165" fontId="68" fillId="0" borderId="0" xfId="4" applyFont="1" applyFill="1"/>
    <xf numFmtId="0" fontId="50" fillId="0" borderId="0" xfId="0" applyFont="1" applyFill="1"/>
    <xf numFmtId="0" fontId="1" fillId="0" borderId="50" xfId="0" applyFont="1" applyFill="1" applyBorder="1" applyAlignment="1">
      <alignment horizontal="center" vertical="center" wrapText="1"/>
    </xf>
    <xf numFmtId="0" fontId="1" fillId="0" borderId="79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165" fontId="28" fillId="0" borderId="11" xfId="4" applyNumberFormat="1" applyFont="1" applyFill="1" applyBorder="1" applyAlignment="1">
      <alignment vertical="center"/>
    </xf>
    <xf numFmtId="0" fontId="20" fillId="3" borderId="7" xfId="0" applyFont="1" applyFill="1" applyBorder="1" applyAlignment="1">
      <alignment horizontal="center" vertical="center"/>
    </xf>
    <xf numFmtId="0" fontId="37" fillId="0" borderId="44" xfId="0" applyFont="1" applyBorder="1" applyAlignment="1">
      <alignment horizontal="center"/>
    </xf>
    <xf numFmtId="0" fontId="37" fillId="0" borderId="45" xfId="0" applyFont="1" applyBorder="1" applyAlignment="1">
      <alignment horizontal="center"/>
    </xf>
    <xf numFmtId="0" fontId="75" fillId="0" borderId="35" xfId="0" applyFont="1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76" fillId="0" borderId="35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72" fillId="0" borderId="35" xfId="0" applyFont="1" applyBorder="1" applyAlignment="1">
      <alignment horizontal="center"/>
    </xf>
    <xf numFmtId="0" fontId="73" fillId="0" borderId="0" xfId="0" applyFont="1" applyBorder="1" applyAlignment="1">
      <alignment horizontal="center"/>
    </xf>
    <xf numFmtId="0" fontId="74" fillId="0" borderId="35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/>
    </xf>
    <xf numFmtId="0" fontId="72" fillId="0" borderId="3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60" fillId="0" borderId="65" xfId="0" applyFont="1" applyBorder="1" applyAlignment="1">
      <alignment vertical="center" wrapText="1"/>
    </xf>
    <xf numFmtId="0" fontId="60" fillId="0" borderId="66" xfId="0" applyFont="1" applyBorder="1" applyAlignment="1">
      <alignment vertical="center" wrapText="1"/>
    </xf>
    <xf numFmtId="0" fontId="60" fillId="6" borderId="19" xfId="0" applyFont="1" applyFill="1" applyBorder="1" applyAlignment="1">
      <alignment horizontal="center" vertical="center"/>
    </xf>
    <xf numFmtId="0" fontId="64" fillId="0" borderId="68" xfId="0" applyFont="1" applyBorder="1" applyAlignment="1">
      <alignment horizontal="left" vertical="top" wrapText="1"/>
    </xf>
    <xf numFmtId="0" fontId="64" fillId="0" borderId="70" xfId="0" applyFont="1" applyBorder="1" applyAlignment="1">
      <alignment horizontal="left" vertical="top" wrapText="1"/>
    </xf>
    <xf numFmtId="0" fontId="60" fillId="0" borderId="65" xfId="0" applyFont="1" applyBorder="1" applyAlignment="1">
      <alignment horizontal="left" vertical="center" wrapText="1"/>
    </xf>
    <xf numFmtId="0" fontId="60" fillId="0" borderId="66" xfId="0" applyFont="1" applyBorder="1" applyAlignment="1">
      <alignment horizontal="left" vertical="center" wrapText="1"/>
    </xf>
    <xf numFmtId="0" fontId="57" fillId="4" borderId="60" xfId="0" applyFont="1" applyFill="1" applyBorder="1" applyAlignment="1">
      <alignment horizontal="center"/>
    </xf>
    <xf numFmtId="0" fontId="57" fillId="4" borderId="23" xfId="0" applyFont="1" applyFill="1" applyBorder="1" applyAlignment="1">
      <alignment horizontal="center"/>
    </xf>
    <xf numFmtId="0" fontId="57" fillId="4" borderId="24" xfId="0" applyFont="1" applyFill="1" applyBorder="1" applyAlignment="1">
      <alignment horizontal="center"/>
    </xf>
    <xf numFmtId="0" fontId="57" fillId="4" borderId="38" xfId="0" applyFont="1" applyFill="1" applyBorder="1" applyAlignment="1">
      <alignment horizontal="center"/>
    </xf>
    <xf numFmtId="0" fontId="60" fillId="2" borderId="65" xfId="0" applyFont="1" applyFill="1" applyBorder="1" applyAlignment="1">
      <alignment vertical="center" wrapText="1"/>
    </xf>
    <xf numFmtId="0" fontId="60" fillId="2" borderId="66" xfId="0" applyFont="1" applyFill="1" applyBorder="1" applyAlignment="1">
      <alignment vertical="center" wrapText="1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60" fillId="4" borderId="52" xfId="0" applyFont="1" applyFill="1" applyBorder="1" applyAlignment="1">
      <alignment horizontal="center" vertical="center"/>
    </xf>
    <xf numFmtId="0" fontId="60" fillId="4" borderId="53" xfId="0" applyFont="1" applyFill="1" applyBorder="1" applyAlignment="1">
      <alignment horizontal="center" vertical="center"/>
    </xf>
    <xf numFmtId="0" fontId="60" fillId="4" borderId="54" xfId="0" applyFont="1" applyFill="1" applyBorder="1" applyAlignment="1">
      <alignment horizontal="center" vertical="center"/>
    </xf>
    <xf numFmtId="0" fontId="60" fillId="4" borderId="57" xfId="0" applyFont="1" applyFill="1" applyBorder="1" applyAlignment="1">
      <alignment horizontal="center" vertical="center"/>
    </xf>
    <xf numFmtId="0" fontId="60" fillId="4" borderId="0" xfId="0" applyFont="1" applyFill="1" applyAlignment="1">
      <alignment horizontal="center" vertical="center"/>
    </xf>
    <xf numFmtId="0" fontId="60" fillId="4" borderId="9" xfId="0" applyFont="1" applyFill="1" applyBorder="1" applyAlignment="1">
      <alignment horizontal="center" vertical="center"/>
    </xf>
    <xf numFmtId="0" fontId="60" fillId="4" borderId="58" xfId="0" applyFont="1" applyFill="1" applyBorder="1" applyAlignment="1">
      <alignment horizontal="center" vertical="center"/>
    </xf>
    <xf numFmtId="0" fontId="60" fillId="4" borderId="59" xfId="0" applyFont="1" applyFill="1" applyBorder="1" applyAlignment="1">
      <alignment horizontal="center" vertical="center"/>
    </xf>
    <xf numFmtId="0" fontId="60" fillId="4" borderId="14" xfId="0" applyFont="1" applyFill="1" applyBorder="1" applyAlignment="1">
      <alignment horizontal="center" vertical="center"/>
    </xf>
    <xf numFmtId="0" fontId="60" fillId="4" borderId="55" xfId="0" applyFont="1" applyFill="1" applyBorder="1" applyAlignment="1">
      <alignment horizontal="center" vertical="center"/>
    </xf>
    <xf numFmtId="0" fontId="60" fillId="4" borderId="8" xfId="0" applyFont="1" applyFill="1" applyBorder="1" applyAlignment="1">
      <alignment horizontal="center" vertical="center"/>
    </xf>
    <xf numFmtId="0" fontId="60" fillId="4" borderId="13" xfId="0" applyFont="1" applyFill="1" applyBorder="1" applyAlignment="1">
      <alignment horizontal="center" vertical="center"/>
    </xf>
    <xf numFmtId="0" fontId="60" fillId="4" borderId="56" xfId="0" applyFont="1" applyFill="1" applyBorder="1" applyAlignment="1">
      <alignment horizontal="center" vertical="center" wrapText="1"/>
    </xf>
    <xf numFmtId="0" fontId="60" fillId="4" borderId="11" xfId="0" applyFont="1" applyFill="1" applyBorder="1" applyAlignment="1">
      <alignment horizontal="center" vertical="center" wrapText="1"/>
    </xf>
    <xf numFmtId="0" fontId="60" fillId="4" borderId="15" xfId="0" applyFont="1" applyFill="1" applyBorder="1" applyAlignment="1">
      <alignment horizontal="center" vertical="center" wrapText="1"/>
    </xf>
    <xf numFmtId="0" fontId="61" fillId="4" borderId="55" xfId="0" applyFont="1" applyFill="1" applyBorder="1" applyAlignment="1">
      <alignment horizontal="center" vertical="center" wrapText="1"/>
    </xf>
    <xf numFmtId="0" fontId="61" fillId="4" borderId="54" xfId="0" applyFont="1" applyFill="1" applyBorder="1" applyAlignment="1">
      <alignment horizontal="center" vertical="center" wrapText="1"/>
    </xf>
    <xf numFmtId="0" fontId="61" fillId="4" borderId="53" xfId="0" applyFont="1" applyFill="1" applyBorder="1" applyAlignment="1">
      <alignment horizontal="center" vertical="center" wrapText="1"/>
    </xf>
    <xf numFmtId="0" fontId="61" fillId="4" borderId="56" xfId="0" applyFont="1" applyFill="1" applyBorder="1" applyAlignment="1">
      <alignment horizontal="center" vertical="center" wrapText="1"/>
    </xf>
    <xf numFmtId="0" fontId="61" fillId="4" borderId="11" xfId="0" applyFont="1" applyFill="1" applyBorder="1" applyAlignment="1">
      <alignment horizontal="center" vertical="center" wrapText="1"/>
    </xf>
    <xf numFmtId="0" fontId="61" fillId="4" borderId="15" xfId="0" applyFont="1" applyFill="1" applyBorder="1" applyAlignment="1">
      <alignment horizontal="center" vertical="center" wrapText="1"/>
    </xf>
    <xf numFmtId="0" fontId="61" fillId="4" borderId="19" xfId="0" applyFont="1" applyFill="1" applyBorder="1" applyAlignment="1">
      <alignment horizontal="center" vertical="center"/>
    </xf>
    <xf numFmtId="0" fontId="61" fillId="4" borderId="19" xfId="0" applyFont="1" applyFill="1" applyBorder="1" applyAlignment="1">
      <alignment horizontal="center" vertical="center" wrapText="1"/>
    </xf>
    <xf numFmtId="0" fontId="80" fillId="0" borderId="65" xfId="0" applyFont="1" applyBorder="1" applyAlignment="1">
      <alignment vertical="center" wrapText="1"/>
    </xf>
    <xf numFmtId="0" fontId="80" fillId="0" borderId="66" xfId="0" applyFont="1" applyBorder="1" applyAlignment="1">
      <alignment vertical="center" wrapText="1"/>
    </xf>
    <xf numFmtId="0" fontId="80" fillId="0" borderId="65" xfId="0" applyFont="1" applyBorder="1" applyAlignment="1">
      <alignment horizontal="left" vertical="center" wrapText="1"/>
    </xf>
    <xf numFmtId="0" fontId="80" fillId="0" borderId="66" xfId="0" applyFont="1" applyBorder="1" applyAlignment="1">
      <alignment horizontal="left" vertical="center" wrapText="1"/>
    </xf>
    <xf numFmtId="0" fontId="80" fillId="0" borderId="65" xfId="0" applyFont="1" applyBorder="1" applyAlignment="1">
      <alignment vertical="top" wrapText="1"/>
    </xf>
    <xf numFmtId="0" fontId="80" fillId="0" borderId="66" xfId="0" applyFont="1" applyBorder="1" applyAlignment="1">
      <alignment vertical="top" wrapText="1"/>
    </xf>
    <xf numFmtId="39" fontId="80" fillId="0" borderId="65" xfId="0" applyNumberFormat="1" applyFont="1" applyBorder="1" applyAlignment="1">
      <alignment vertical="center" wrapText="1"/>
    </xf>
    <xf numFmtId="0" fontId="85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165" fontId="60" fillId="4" borderId="56" xfId="4" applyFont="1" applyFill="1" applyBorder="1" applyAlignment="1">
      <alignment horizontal="center" vertical="center" wrapText="1"/>
    </xf>
    <xf numFmtId="165" fontId="60" fillId="4" borderId="11" xfId="4" applyFont="1" applyFill="1" applyBorder="1" applyAlignment="1">
      <alignment horizontal="center" vertical="center" wrapText="1"/>
    </xf>
    <xf numFmtId="165" fontId="60" fillId="4" borderId="15" xfId="4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4" borderId="40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0" xfId="4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 shrinkToFit="1"/>
    </xf>
    <xf numFmtId="0" fontId="1" fillId="5" borderId="18" xfId="0" applyFont="1" applyFill="1" applyBorder="1" applyAlignment="1">
      <alignment horizontal="center" vertical="center" wrapText="1" shrinkToFit="1"/>
    </xf>
    <xf numFmtId="0" fontId="14" fillId="3" borderId="73" xfId="0" applyFont="1" applyFill="1" applyBorder="1" applyAlignment="1">
      <alignment horizontal="left" vertical="top" wrapText="1"/>
    </xf>
    <xf numFmtId="0" fontId="14" fillId="3" borderId="78" xfId="0" applyFont="1" applyFill="1" applyBorder="1" applyAlignment="1">
      <alignment horizontal="left" vertical="top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28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</cellXfs>
  <cellStyles count="6">
    <cellStyle name="Comma" xfId="4" builtinId="3"/>
    <cellStyle name="Comma [0]" xfId="1" builtinId="6"/>
    <cellStyle name="Comma [0] 5 2" xfId="3"/>
    <cellStyle name="Hyperlink" xfId="2" builtinId="8"/>
    <cellStyle name="Normal" xfId="0" builtinId="0"/>
    <cellStyle name="Percent" xfId="5" builtinId="5"/>
  </cellStyles>
  <dxfs count="0"/>
  <tableStyles count="0" defaultTableStyle="TableStyleMedium9" defaultPivotStyle="PivotStyleLight16"/>
  <colors>
    <mruColors>
      <color rgb="FFFF66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303150</xdr:colOff>
      <xdr:row>16</xdr:row>
      <xdr:rowOff>174784</xdr:rowOff>
    </xdr:from>
    <xdr:ext cx="649351" cy="363176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 rot="20116820">
          <a:off x="4372230" y="3794284"/>
          <a:ext cx="649351" cy="363176"/>
        </a:xfrm>
        <a:prstGeom prst="rect">
          <a:avLst/>
        </a:prstGeom>
        <a:noFill/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endParaRPr lang="en-US" sz="1600" b="0" i="1" cap="none" spc="0" baseline="0">
            <a:ln w="22225">
              <a:solidFill>
                <a:schemeClr val="accent2"/>
              </a:solidFill>
              <a:prstDash val="solid"/>
            </a:ln>
            <a:solidFill>
              <a:sysClr val="windowText" lastClr="000000"/>
            </a:solidFill>
            <a:effectLst/>
            <a:latin typeface="Algerian" panose="04020705040A02060702" pitchFamily="82" charset="0"/>
          </a:endParaRPr>
        </a:p>
      </xdr:txBody>
    </xdr:sp>
    <xdr:clientData/>
  </xdr:oneCellAnchor>
  <xdr:oneCellAnchor>
    <xdr:from>
      <xdr:col>8</xdr:col>
      <xdr:colOff>342353</xdr:colOff>
      <xdr:row>16</xdr:row>
      <xdr:rowOff>16880</xdr:rowOff>
    </xdr:from>
    <xdr:ext cx="933480" cy="599982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 rot="928758">
          <a:off x="5012324" y="3658151"/>
          <a:ext cx="933480" cy="599982"/>
        </a:xfrm>
        <a:prstGeom prst="rect">
          <a:avLst/>
        </a:prstGeom>
        <a:noFill/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1100" b="0" i="0" cap="none" spc="0" baseline="0">
            <a:ln w="22225">
              <a:solidFill>
                <a:srgbClr val="FFFF00"/>
              </a:solidFill>
              <a:prstDash val="solid"/>
            </a:ln>
            <a:solidFill>
              <a:srgbClr val="00B0F0"/>
            </a:solidFill>
            <a:effectLst>
              <a:innerShdw dist="101600" dir="18900000">
                <a:prstClr val="black"/>
              </a:innerShdw>
            </a:effectLst>
            <a:latin typeface="+mj-lt"/>
          </a:endParaRPr>
        </a:p>
      </xdr:txBody>
    </xdr:sp>
    <xdr:clientData/>
  </xdr:oneCellAnchor>
  <xdr:oneCellAnchor>
    <xdr:from>
      <xdr:col>6</xdr:col>
      <xdr:colOff>328083</xdr:colOff>
      <xdr:row>15</xdr:row>
      <xdr:rowOff>179917</xdr:rowOff>
    </xdr:from>
    <xdr:ext cx="2592917" cy="497418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3693583" y="3683000"/>
          <a:ext cx="2592917" cy="4974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n-US" sz="28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>
                <a:lumMod val="50000"/>
                <a:lumOff val="50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Eras Demi ITC" pitchFamily="34" charset="0"/>
          </a:endParaRPr>
        </a:p>
      </xdr:txBody>
    </xdr:sp>
    <xdr:clientData/>
  </xdr:oneCellAnchor>
  <xdr:twoCellAnchor editAs="oneCell">
    <xdr:from>
      <xdr:col>5</xdr:col>
      <xdr:colOff>412749</xdr:colOff>
      <xdr:row>5</xdr:row>
      <xdr:rowOff>196851</xdr:rowOff>
    </xdr:from>
    <xdr:to>
      <xdr:col>11</xdr:col>
      <xdr:colOff>378528</xdr:colOff>
      <xdr:row>24</xdr:row>
      <xdr:rowOff>276930</xdr:rowOff>
    </xdr:to>
    <xdr:pic>
      <xdr:nvPicPr>
        <xdr:cNvPr id="6" name="Gambar 5">
          <a:extLst>
            <a:ext uri="{FF2B5EF4-FFF2-40B4-BE49-F238E27FC236}">
              <a16:creationId xmlns:a16="http://schemas.microsoft.com/office/drawing/2014/main" xmlns="" id="{12D2FCD1-B222-4A0B-9B68-F6409E6ED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49" y="1752601"/>
          <a:ext cx="3737679" cy="3737679"/>
        </a:xfrm>
        <a:prstGeom prst="rect">
          <a:avLst/>
        </a:prstGeom>
      </xdr:spPr>
    </xdr:pic>
    <xdr:clientData/>
  </xdr:twoCellAnchor>
  <xdr:twoCellAnchor editAs="oneCell">
    <xdr:from>
      <xdr:col>7</xdr:col>
      <xdr:colOff>539750</xdr:colOff>
      <xdr:row>0</xdr:row>
      <xdr:rowOff>44450</xdr:rowOff>
    </xdr:from>
    <xdr:to>
      <xdr:col>9</xdr:col>
      <xdr:colOff>177800</xdr:colOff>
      <xdr:row>2</xdr:row>
      <xdr:rowOff>175227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C6AADF33-34A0-4FC7-A642-2A529EF08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79950" y="44450"/>
          <a:ext cx="895350" cy="848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27609</xdr:colOff>
      <xdr:row>0</xdr:row>
      <xdr:rowOff>71784</xdr:rowOff>
    </xdr:from>
    <xdr:to>
      <xdr:col>3</xdr:col>
      <xdr:colOff>90723</xdr:colOff>
      <xdr:row>3</xdr:row>
      <xdr:rowOff>115958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46C01674-F7F3-490E-A055-01B1E610A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261" y="71784"/>
          <a:ext cx="676027" cy="6405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115454</xdr:colOff>
      <xdr:row>0</xdr:row>
      <xdr:rowOff>46182</xdr:rowOff>
    </xdr:from>
    <xdr:to>
      <xdr:col>2</xdr:col>
      <xdr:colOff>491300</xdr:colOff>
      <xdr:row>4</xdr:row>
      <xdr:rowOff>86340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DE081CB-515F-4E03-828D-78DA3A3CE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909" y="46182"/>
          <a:ext cx="676027" cy="640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Mengkilap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=@Sum(G14:G16)" TargetMode="External"/><Relationship Id="rId2" Type="http://schemas.openxmlformats.org/officeDocument/2006/relationships/hyperlink" Target="mailto:=@Sum(G14:G16)" TargetMode="External"/><Relationship Id="rId1" Type="http://schemas.openxmlformats.org/officeDocument/2006/relationships/hyperlink" Target="mailto:=@Sum(G14:G16)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=@Sum(G14:G16)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mailto:=@Sum(G22:G24)" TargetMode="External"/><Relationship Id="rId7" Type="http://schemas.openxmlformats.org/officeDocument/2006/relationships/hyperlink" Target="mailto:=@Sum(G14:G16)" TargetMode="External"/><Relationship Id="rId2" Type="http://schemas.openxmlformats.org/officeDocument/2006/relationships/hyperlink" Target="mailto:=@Sum(G18:G20)" TargetMode="External"/><Relationship Id="rId1" Type="http://schemas.openxmlformats.org/officeDocument/2006/relationships/hyperlink" Target="mailto:=@Sum(G14:G16)" TargetMode="External"/><Relationship Id="rId6" Type="http://schemas.openxmlformats.org/officeDocument/2006/relationships/hyperlink" Target="mailto:=@Sum(G14:G16)" TargetMode="External"/><Relationship Id="rId5" Type="http://schemas.openxmlformats.org/officeDocument/2006/relationships/hyperlink" Target="mailto:=@Sum(G14:G16)" TargetMode="External"/><Relationship Id="rId4" Type="http://schemas.openxmlformats.org/officeDocument/2006/relationships/hyperlink" Target="mailto:=@Sum(G14:G16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F14,F18)" TargetMode="External"/><Relationship Id="rId3" Type="http://schemas.openxmlformats.org/officeDocument/2006/relationships/hyperlink" Target="mailto:=@Sum(F15:F16)" TargetMode="External"/><Relationship Id="rId7" Type="http://schemas.openxmlformats.org/officeDocument/2006/relationships/hyperlink" Target="mailto:=@Sum(F14,F18)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mailto:=@Sum(F15:F16)" TargetMode="External"/><Relationship Id="rId1" Type="http://schemas.openxmlformats.org/officeDocument/2006/relationships/hyperlink" Target="mailto:=@Sum(F15:F16)" TargetMode="External"/><Relationship Id="rId6" Type="http://schemas.openxmlformats.org/officeDocument/2006/relationships/hyperlink" Target="mailto:=@Sum(F14,F18)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=@Sum(F14,F18)" TargetMode="External"/><Relationship Id="rId10" Type="http://schemas.openxmlformats.org/officeDocument/2006/relationships/hyperlink" Target="mailto:=@Sum(F14,F18)" TargetMode="External"/><Relationship Id="rId4" Type="http://schemas.openxmlformats.org/officeDocument/2006/relationships/hyperlink" Target="mailto:=@Sum(F14,F18)" TargetMode="External"/><Relationship Id="rId9" Type="http://schemas.openxmlformats.org/officeDocument/2006/relationships/hyperlink" Target="mailto:=@Sum(F14,F18)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4:G16)" TargetMode="External"/><Relationship Id="rId13" Type="http://schemas.openxmlformats.org/officeDocument/2006/relationships/hyperlink" Target="mailto:=@Sum(G14:G16)" TargetMode="External"/><Relationship Id="rId3" Type="http://schemas.openxmlformats.org/officeDocument/2006/relationships/hyperlink" Target="mailto:=@Sum(G14:G16)" TargetMode="External"/><Relationship Id="rId7" Type="http://schemas.openxmlformats.org/officeDocument/2006/relationships/hyperlink" Target="mailto:=@Sum(G14:G16)" TargetMode="External"/><Relationship Id="rId12" Type="http://schemas.openxmlformats.org/officeDocument/2006/relationships/hyperlink" Target="mailto:=@Sum(G14:G16)" TargetMode="External"/><Relationship Id="rId2" Type="http://schemas.openxmlformats.org/officeDocument/2006/relationships/hyperlink" Target="mailto:=@Sum(G14:G16)" TargetMode="External"/><Relationship Id="rId1" Type="http://schemas.openxmlformats.org/officeDocument/2006/relationships/hyperlink" Target="mailto:=@Sum(G14:G16)" TargetMode="External"/><Relationship Id="rId6" Type="http://schemas.openxmlformats.org/officeDocument/2006/relationships/hyperlink" Target="mailto:=@Sum(G14:G16)" TargetMode="External"/><Relationship Id="rId11" Type="http://schemas.openxmlformats.org/officeDocument/2006/relationships/hyperlink" Target="mailto:=@Sum(G14:G16)" TargetMode="External"/><Relationship Id="rId5" Type="http://schemas.openxmlformats.org/officeDocument/2006/relationships/hyperlink" Target="mailto:=@Sum(G14:G16)" TargetMode="External"/><Relationship Id="rId10" Type="http://schemas.openxmlformats.org/officeDocument/2006/relationships/hyperlink" Target="mailto:=@Sum(G14:G16)" TargetMode="External"/><Relationship Id="rId4" Type="http://schemas.openxmlformats.org/officeDocument/2006/relationships/hyperlink" Target="mailto:=@Sum(G14:G16)" TargetMode="External"/><Relationship Id="rId9" Type="http://schemas.openxmlformats.org/officeDocument/2006/relationships/hyperlink" Target="mailto:=@Sum(G14:G16)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8:G20)" TargetMode="External"/><Relationship Id="rId13" Type="http://schemas.openxmlformats.org/officeDocument/2006/relationships/hyperlink" Target="mailto:=@Sum(G14:G16)" TargetMode="External"/><Relationship Id="rId18" Type="http://schemas.openxmlformats.org/officeDocument/2006/relationships/hyperlink" Target="mailto:=@Sum(G14:G16)" TargetMode="External"/><Relationship Id="rId26" Type="http://schemas.openxmlformats.org/officeDocument/2006/relationships/hyperlink" Target="mailto:=@Sum(G14:G16)" TargetMode="External"/><Relationship Id="rId3" Type="http://schemas.openxmlformats.org/officeDocument/2006/relationships/hyperlink" Target="mailto:=@Sum(G14:G16)" TargetMode="External"/><Relationship Id="rId21" Type="http://schemas.openxmlformats.org/officeDocument/2006/relationships/hyperlink" Target="mailto:=@Sum(G14:G16)" TargetMode="External"/><Relationship Id="rId7" Type="http://schemas.openxmlformats.org/officeDocument/2006/relationships/hyperlink" Target="mailto:=@Sum(G18:G20)" TargetMode="External"/><Relationship Id="rId12" Type="http://schemas.openxmlformats.org/officeDocument/2006/relationships/hyperlink" Target="mailto:=@Sum(G14:G16)" TargetMode="External"/><Relationship Id="rId17" Type="http://schemas.openxmlformats.org/officeDocument/2006/relationships/hyperlink" Target="mailto:=@Sum(G14:G16)" TargetMode="External"/><Relationship Id="rId25" Type="http://schemas.openxmlformats.org/officeDocument/2006/relationships/hyperlink" Target="mailto:=@Sum(G14:G16)" TargetMode="External"/><Relationship Id="rId33" Type="http://schemas.openxmlformats.org/officeDocument/2006/relationships/printerSettings" Target="../printerSettings/printerSettings6.bin"/><Relationship Id="rId2" Type="http://schemas.openxmlformats.org/officeDocument/2006/relationships/hyperlink" Target="mailto:=@Sum(G14:G16)" TargetMode="External"/><Relationship Id="rId16" Type="http://schemas.openxmlformats.org/officeDocument/2006/relationships/hyperlink" Target="mailto:=@Sum(G14:G16)" TargetMode="External"/><Relationship Id="rId20" Type="http://schemas.openxmlformats.org/officeDocument/2006/relationships/hyperlink" Target="mailto:=@Sum(G14:G16)" TargetMode="External"/><Relationship Id="rId29" Type="http://schemas.openxmlformats.org/officeDocument/2006/relationships/hyperlink" Target="mailto:=@Sum(G14:G16)" TargetMode="External"/><Relationship Id="rId1" Type="http://schemas.openxmlformats.org/officeDocument/2006/relationships/hyperlink" Target="mailto:=@Sum(G14:G16)" TargetMode="External"/><Relationship Id="rId6" Type="http://schemas.openxmlformats.org/officeDocument/2006/relationships/hyperlink" Target="mailto:=@Sum(G18:G20)" TargetMode="External"/><Relationship Id="rId11" Type="http://schemas.openxmlformats.org/officeDocument/2006/relationships/hyperlink" Target="mailto:=@Sum(G18:G20)" TargetMode="External"/><Relationship Id="rId24" Type="http://schemas.openxmlformats.org/officeDocument/2006/relationships/hyperlink" Target="mailto:=@Sum(G14:G16)" TargetMode="External"/><Relationship Id="rId32" Type="http://schemas.openxmlformats.org/officeDocument/2006/relationships/hyperlink" Target="mailto:=@Sum(G14:G16)" TargetMode="External"/><Relationship Id="rId5" Type="http://schemas.openxmlformats.org/officeDocument/2006/relationships/hyperlink" Target="mailto:=@Sum(G18:G20)" TargetMode="External"/><Relationship Id="rId15" Type="http://schemas.openxmlformats.org/officeDocument/2006/relationships/hyperlink" Target="mailto:=@Sum(G14:G16)" TargetMode="External"/><Relationship Id="rId23" Type="http://schemas.openxmlformats.org/officeDocument/2006/relationships/hyperlink" Target="mailto:=@Sum(G14:G16)" TargetMode="External"/><Relationship Id="rId28" Type="http://schemas.openxmlformats.org/officeDocument/2006/relationships/hyperlink" Target="mailto:=@Sum(G14:G16)" TargetMode="External"/><Relationship Id="rId10" Type="http://schemas.openxmlformats.org/officeDocument/2006/relationships/hyperlink" Target="mailto:=@Sum(G18:G20)" TargetMode="External"/><Relationship Id="rId19" Type="http://schemas.openxmlformats.org/officeDocument/2006/relationships/hyperlink" Target="mailto:=@Sum(G14:G16)" TargetMode="External"/><Relationship Id="rId31" Type="http://schemas.openxmlformats.org/officeDocument/2006/relationships/hyperlink" Target="mailto:=@Sum(G14:G16)" TargetMode="External"/><Relationship Id="rId4" Type="http://schemas.openxmlformats.org/officeDocument/2006/relationships/hyperlink" Target="mailto:=@Sum(G18:G20)" TargetMode="External"/><Relationship Id="rId9" Type="http://schemas.openxmlformats.org/officeDocument/2006/relationships/hyperlink" Target="mailto:=@Sum(G18:G20)" TargetMode="External"/><Relationship Id="rId14" Type="http://schemas.openxmlformats.org/officeDocument/2006/relationships/hyperlink" Target="mailto:=@Sum(G14:G16)" TargetMode="External"/><Relationship Id="rId22" Type="http://schemas.openxmlformats.org/officeDocument/2006/relationships/hyperlink" Target="mailto:=@Sum(G14:G16)" TargetMode="External"/><Relationship Id="rId27" Type="http://schemas.openxmlformats.org/officeDocument/2006/relationships/hyperlink" Target="mailto:=@Sum(G14:G16)" TargetMode="External"/><Relationship Id="rId30" Type="http://schemas.openxmlformats.org/officeDocument/2006/relationships/hyperlink" Target="mailto:=@Sum(G14:G16)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4:G16)" TargetMode="External"/><Relationship Id="rId3" Type="http://schemas.openxmlformats.org/officeDocument/2006/relationships/hyperlink" Target="mailto:=@Sum(G18:G20)" TargetMode="External"/><Relationship Id="rId7" Type="http://schemas.openxmlformats.org/officeDocument/2006/relationships/hyperlink" Target="mailto:=@Sum(G14:G16)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mailto:=@Sum(G14:G16)" TargetMode="External"/><Relationship Id="rId1" Type="http://schemas.openxmlformats.org/officeDocument/2006/relationships/hyperlink" Target="mailto:=@Sum(G14:G16)" TargetMode="External"/><Relationship Id="rId6" Type="http://schemas.openxmlformats.org/officeDocument/2006/relationships/hyperlink" Target="mailto:=@Sum(G14:G16)" TargetMode="External"/><Relationship Id="rId11" Type="http://schemas.openxmlformats.org/officeDocument/2006/relationships/hyperlink" Target="mailto:=@Sum(G14:G16)" TargetMode="External"/><Relationship Id="rId5" Type="http://schemas.openxmlformats.org/officeDocument/2006/relationships/hyperlink" Target="mailto:=@Sum(G14:G16)" TargetMode="External"/><Relationship Id="rId10" Type="http://schemas.openxmlformats.org/officeDocument/2006/relationships/hyperlink" Target="mailto:=@Sum(G14:G16)" TargetMode="External"/><Relationship Id="rId4" Type="http://schemas.openxmlformats.org/officeDocument/2006/relationships/hyperlink" Target="mailto:=@Sum(G22:G24)" TargetMode="External"/><Relationship Id="rId9" Type="http://schemas.openxmlformats.org/officeDocument/2006/relationships/hyperlink" Target="mailto:=@Sum(G18:G20)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4:G16)" TargetMode="External"/><Relationship Id="rId13" Type="http://schemas.openxmlformats.org/officeDocument/2006/relationships/hyperlink" Target="mailto:=@Sum(G22:G24)" TargetMode="External"/><Relationship Id="rId3" Type="http://schemas.openxmlformats.org/officeDocument/2006/relationships/hyperlink" Target="mailto:=@Sum(G22:G24)" TargetMode="External"/><Relationship Id="rId7" Type="http://schemas.openxmlformats.org/officeDocument/2006/relationships/hyperlink" Target="mailto:=@Sum(G14:G16)" TargetMode="External"/><Relationship Id="rId12" Type="http://schemas.openxmlformats.org/officeDocument/2006/relationships/hyperlink" Target="mailto:=@Sum(G14:G16)" TargetMode="External"/><Relationship Id="rId2" Type="http://schemas.openxmlformats.org/officeDocument/2006/relationships/hyperlink" Target="mailto:=@Sum(G18:G20)" TargetMode="External"/><Relationship Id="rId1" Type="http://schemas.openxmlformats.org/officeDocument/2006/relationships/hyperlink" Target="mailto:=@Sum(G14:G16)" TargetMode="External"/><Relationship Id="rId6" Type="http://schemas.openxmlformats.org/officeDocument/2006/relationships/hyperlink" Target="mailto:=@Sum(G22:G24)" TargetMode="External"/><Relationship Id="rId11" Type="http://schemas.openxmlformats.org/officeDocument/2006/relationships/hyperlink" Target="mailto:=@Sum(G22:G24)" TargetMode="External"/><Relationship Id="rId5" Type="http://schemas.openxmlformats.org/officeDocument/2006/relationships/hyperlink" Target="mailto:=@Sum(G18:G20)" TargetMode="External"/><Relationship Id="rId10" Type="http://schemas.openxmlformats.org/officeDocument/2006/relationships/hyperlink" Target="mailto:=@Sum(G14:G16)" TargetMode="External"/><Relationship Id="rId4" Type="http://schemas.openxmlformats.org/officeDocument/2006/relationships/hyperlink" Target="mailto:=@Sum(G14:G16)" TargetMode="External"/><Relationship Id="rId9" Type="http://schemas.openxmlformats.org/officeDocument/2006/relationships/hyperlink" Target="mailto:=@Sum(G14:G16)" TargetMode="External"/><Relationship Id="rId1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=@Sum(G14:G16)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mailto:=@Sum(G14:G16)" TargetMode="External"/><Relationship Id="rId7" Type="http://schemas.openxmlformats.org/officeDocument/2006/relationships/hyperlink" Target="mailto:=@Sum(G14:G16)" TargetMode="External"/><Relationship Id="rId12" Type="http://schemas.openxmlformats.org/officeDocument/2006/relationships/hyperlink" Target="mailto:=@Sum(G14:G16)" TargetMode="External"/><Relationship Id="rId2" Type="http://schemas.openxmlformats.org/officeDocument/2006/relationships/hyperlink" Target="mailto:=@Sum(G14:G16)" TargetMode="External"/><Relationship Id="rId1" Type="http://schemas.openxmlformats.org/officeDocument/2006/relationships/hyperlink" Target="mailto:=@Sum(G14:G16)" TargetMode="External"/><Relationship Id="rId6" Type="http://schemas.openxmlformats.org/officeDocument/2006/relationships/hyperlink" Target="mailto:=@Sum(G18:G20)" TargetMode="External"/><Relationship Id="rId11" Type="http://schemas.openxmlformats.org/officeDocument/2006/relationships/hyperlink" Target="mailto:=@Sum(G18:G20)" TargetMode="External"/><Relationship Id="rId5" Type="http://schemas.openxmlformats.org/officeDocument/2006/relationships/hyperlink" Target="mailto:=@Sum(G14:G16)" TargetMode="External"/><Relationship Id="rId10" Type="http://schemas.openxmlformats.org/officeDocument/2006/relationships/hyperlink" Target="mailto:=@Sum(G18:G20)" TargetMode="External"/><Relationship Id="rId4" Type="http://schemas.openxmlformats.org/officeDocument/2006/relationships/hyperlink" Target="mailto:=@Sum(G14:G16)" TargetMode="External"/><Relationship Id="rId9" Type="http://schemas.openxmlformats.org/officeDocument/2006/relationships/hyperlink" Target="mailto:=@Sum(G14:G16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Q29"/>
  <sheetViews>
    <sheetView tabSelected="1" view="pageBreakPreview" zoomScaleNormal="100" zoomScaleSheetLayoutView="100" workbookViewId="0">
      <selection activeCell="D23" sqref="D23"/>
    </sheetView>
  </sheetViews>
  <sheetFormatPr defaultColWidth="9" defaultRowHeight="15" x14ac:dyDescent="0.25"/>
  <cols>
    <col min="1" max="1" width="5.28515625" customWidth="1"/>
    <col min="4" max="4" width="9" customWidth="1"/>
    <col min="17" max="17" width="6.85546875" customWidth="1"/>
  </cols>
  <sheetData>
    <row r="1" spans="2:17" ht="28.5" thickTop="1" x14ac:dyDescent="0.4">
      <c r="B1" s="553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92"/>
    </row>
    <row r="2" spans="2:17" ht="27.75" x14ac:dyDescent="0.4"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3"/>
    </row>
    <row r="3" spans="2:17" ht="24" customHeight="1" x14ac:dyDescent="0.4"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93"/>
    </row>
    <row r="4" spans="2:17" ht="18" customHeight="1" x14ac:dyDescent="0.4">
      <c r="B4" s="561" t="s">
        <v>0</v>
      </c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93"/>
    </row>
    <row r="5" spans="2:17" ht="24" customHeight="1" x14ac:dyDescent="0.25">
      <c r="B5" s="563" t="s">
        <v>1</v>
      </c>
      <c r="C5" s="564"/>
      <c r="D5" s="564"/>
      <c r="E5" s="564"/>
      <c r="F5" s="564"/>
      <c r="G5" s="564"/>
      <c r="H5" s="564"/>
      <c r="I5" s="564"/>
      <c r="J5" s="564"/>
      <c r="K5" s="564"/>
      <c r="L5" s="564"/>
      <c r="M5" s="564"/>
      <c r="N5" s="564"/>
      <c r="O5" s="564"/>
      <c r="P5" s="564"/>
      <c r="Q5" s="93"/>
    </row>
    <row r="6" spans="2:17" ht="17.25" customHeight="1" x14ac:dyDescent="0.25">
      <c r="B6" s="561" t="s">
        <v>2</v>
      </c>
      <c r="C6" s="565"/>
      <c r="D6" s="565"/>
      <c r="E6" s="565"/>
      <c r="F6" s="565"/>
      <c r="G6" s="565"/>
      <c r="H6" s="565"/>
      <c r="I6" s="565"/>
      <c r="J6" s="565"/>
      <c r="K6" s="565"/>
      <c r="L6" s="565"/>
      <c r="M6" s="565"/>
      <c r="N6" s="565"/>
      <c r="O6" s="565"/>
      <c r="P6" s="565"/>
      <c r="Q6" s="93"/>
    </row>
    <row r="7" spans="2:17" ht="16.5" customHeight="1" x14ac:dyDescent="0.25">
      <c r="B7" s="566" t="s">
        <v>259</v>
      </c>
      <c r="C7" s="567"/>
      <c r="D7" s="567"/>
      <c r="E7" s="567"/>
      <c r="F7" s="567"/>
      <c r="G7" s="567"/>
      <c r="H7" s="567"/>
      <c r="I7" s="567"/>
      <c r="J7" s="567"/>
      <c r="K7" s="567"/>
      <c r="L7" s="567"/>
      <c r="M7" s="567"/>
      <c r="N7" s="567"/>
      <c r="O7" s="567"/>
      <c r="P7" s="567"/>
      <c r="Q7" s="93"/>
    </row>
    <row r="8" spans="2:17" x14ac:dyDescent="0.25"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93"/>
    </row>
    <row r="9" spans="2:17" x14ac:dyDescent="0.25"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3"/>
    </row>
    <row r="10" spans="2:17" x14ac:dyDescent="0.25"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3"/>
    </row>
    <row r="11" spans="2:17" x14ac:dyDescent="0.25"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93"/>
    </row>
    <row r="12" spans="2:17" x14ac:dyDescent="0.25">
      <c r="B12" s="88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93"/>
    </row>
    <row r="13" spans="2:17" x14ac:dyDescent="0.25"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93"/>
    </row>
    <row r="14" spans="2:17" x14ac:dyDescent="0.25">
      <c r="B14" s="88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3"/>
    </row>
    <row r="15" spans="2:17" x14ac:dyDescent="0.25">
      <c r="B15" s="88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93"/>
    </row>
    <row r="16" spans="2:17" x14ac:dyDescent="0.25">
      <c r="B16" s="88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93"/>
    </row>
    <row r="17" spans="2:17" x14ac:dyDescent="0.25"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93"/>
    </row>
    <row r="18" spans="2:17" x14ac:dyDescent="0.25"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93"/>
    </row>
    <row r="19" spans="2:17" x14ac:dyDescent="0.25">
      <c r="B19" s="88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93"/>
    </row>
    <row r="20" spans="2:17" x14ac:dyDescent="0.25"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93"/>
    </row>
    <row r="21" spans="2:17" x14ac:dyDescent="0.25">
      <c r="B21" s="88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93"/>
    </row>
    <row r="22" spans="2:17" x14ac:dyDescent="0.25">
      <c r="B22" s="88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3"/>
    </row>
    <row r="23" spans="2:17" ht="22.5" customHeight="1" x14ac:dyDescent="0.25">
      <c r="B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93"/>
    </row>
    <row r="24" spans="2:17" x14ac:dyDescent="0.25"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3"/>
    </row>
    <row r="25" spans="2:17" ht="25.5" x14ac:dyDescent="0.35">
      <c r="B25" s="555" t="s">
        <v>3</v>
      </c>
      <c r="C25" s="556"/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56"/>
      <c r="O25" s="556"/>
      <c r="P25" s="556"/>
      <c r="Q25" s="93"/>
    </row>
    <row r="26" spans="2:17" ht="22.5" x14ac:dyDescent="0.3">
      <c r="B26" s="557" t="s">
        <v>205</v>
      </c>
      <c r="C26" s="558"/>
      <c r="D26" s="558"/>
      <c r="E26" s="558"/>
      <c r="F26" s="558"/>
      <c r="G26" s="558"/>
      <c r="H26" s="558"/>
      <c r="I26" s="558"/>
      <c r="J26" s="558"/>
      <c r="K26" s="558"/>
      <c r="L26" s="558"/>
      <c r="M26" s="558"/>
      <c r="N26" s="558"/>
      <c r="O26" s="558"/>
      <c r="P26" s="558"/>
      <c r="Q26" s="93"/>
    </row>
    <row r="27" spans="2:17" ht="18" x14ac:dyDescent="0.25">
      <c r="B27" s="559"/>
      <c r="C27" s="560"/>
      <c r="D27" s="560"/>
      <c r="E27" s="560"/>
      <c r="F27" s="560"/>
      <c r="G27" s="560"/>
      <c r="H27" s="560"/>
      <c r="I27" s="560"/>
      <c r="J27" s="560"/>
      <c r="K27" s="560"/>
      <c r="L27" s="560"/>
      <c r="M27" s="560"/>
      <c r="N27" s="560"/>
      <c r="O27" s="560"/>
      <c r="P27" s="560"/>
      <c r="Q27" s="93"/>
    </row>
    <row r="28" spans="2:17" x14ac:dyDescent="0.25"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3"/>
    </row>
    <row r="29" spans="2:17" x14ac:dyDescent="0.25"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4"/>
    </row>
  </sheetData>
  <mergeCells count="8">
    <mergeCell ref="B1:P1"/>
    <mergeCell ref="B25:P25"/>
    <mergeCell ref="B26:P26"/>
    <mergeCell ref="B27:P27"/>
    <mergeCell ref="B4:P4"/>
    <mergeCell ref="B5:P5"/>
    <mergeCell ref="B6:P6"/>
    <mergeCell ref="B7:P7"/>
  </mergeCells>
  <pageMargins left="0.70866141732283505" right="0.70866141732283505" top="0.74803149606299202" bottom="0.74803149606299202" header="0.31496062992126" footer="0.31496062992126"/>
  <pageSetup paperSize="5" scale="94" orientation="landscape" horizontalDpi="4294967293" r:id="rId1"/>
  <rowBreaks count="1" manualBreakCount="1">
    <brk id="30" max="16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R185"/>
  <sheetViews>
    <sheetView view="pageBreakPreview" topLeftCell="A189" zoomScaleNormal="100" zoomScaleSheetLayoutView="100" workbookViewId="0">
      <selection activeCell="G193" sqref="G193"/>
    </sheetView>
  </sheetViews>
  <sheetFormatPr defaultColWidth="9" defaultRowHeight="15" x14ac:dyDescent="0.25"/>
  <cols>
    <col min="1" max="1" width="5.85546875" style="97" customWidth="1"/>
    <col min="2" max="2" width="3.7109375" style="97" customWidth="1"/>
    <col min="3" max="3" width="30.42578125" style="97" customWidth="1"/>
    <col min="4" max="4" width="15.140625" style="97" customWidth="1"/>
    <col min="5" max="5" width="11.7109375" style="97" customWidth="1"/>
    <col min="6" max="6" width="17" style="97" customWidth="1"/>
    <col min="7" max="7" width="16.85546875" style="97" customWidth="1"/>
    <col min="8" max="8" width="12.140625" style="97" customWidth="1"/>
    <col min="9" max="9" width="10.42578125" style="97" customWidth="1"/>
    <col min="10" max="10" width="8.7109375" style="97" customWidth="1"/>
    <col min="11" max="12" width="9.85546875" style="97" customWidth="1"/>
    <col min="13" max="13" width="18.140625" style="97" customWidth="1"/>
    <col min="14" max="14" width="9.85546875" style="97" customWidth="1"/>
    <col min="15" max="15" width="18.140625" style="526" customWidth="1"/>
    <col min="16" max="16" width="38.7109375" style="98" customWidth="1"/>
    <col min="17" max="16384" width="9" style="98"/>
  </cols>
  <sheetData>
    <row r="1" spans="1:16" ht="12.95" customHeight="1" x14ac:dyDescent="0.25">
      <c r="A1" s="189"/>
      <c r="B1" s="190"/>
      <c r="C1" s="190"/>
      <c r="D1" s="191"/>
      <c r="E1" s="99"/>
      <c r="F1" s="99"/>
      <c r="G1" s="99"/>
      <c r="H1" s="99"/>
      <c r="I1" s="99"/>
      <c r="J1" s="99"/>
      <c r="K1" s="99"/>
      <c r="L1" s="99"/>
      <c r="M1" s="99"/>
      <c r="N1" s="99"/>
      <c r="O1" s="532" t="s">
        <v>120</v>
      </c>
      <c r="P1" s="227"/>
    </row>
    <row r="2" spans="1:16" ht="12.95" customHeight="1" x14ac:dyDescent="0.25">
      <c r="A2" s="695" t="s">
        <v>5</v>
      </c>
      <c r="B2" s="696"/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  <c r="O2" s="533"/>
    </row>
    <row r="3" spans="1:16" ht="12.95" customHeight="1" x14ac:dyDescent="0.25">
      <c r="A3" s="695" t="s">
        <v>6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  <c r="O3" s="533"/>
    </row>
    <row r="4" spans="1:16" ht="12.95" customHeight="1" x14ac:dyDescent="0.25">
      <c r="A4" s="695" t="s">
        <v>205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533"/>
    </row>
    <row r="5" spans="1:16" ht="12.95" customHeight="1" x14ac:dyDescent="0.25">
      <c r="A5" s="100"/>
      <c r="B5" s="100"/>
      <c r="C5" s="100"/>
      <c r="D5" s="100"/>
      <c r="E5" s="101"/>
      <c r="F5" s="101"/>
      <c r="G5" s="101"/>
      <c r="H5" s="101"/>
      <c r="I5" s="102"/>
      <c r="J5" s="102"/>
      <c r="K5" s="102"/>
      <c r="L5" s="100"/>
      <c r="M5" s="100"/>
      <c r="N5" s="100"/>
      <c r="O5" s="533"/>
    </row>
    <row r="6" spans="1:16" ht="12.95" customHeight="1" x14ac:dyDescent="0.25">
      <c r="A6" s="100"/>
      <c r="B6" s="100"/>
      <c r="C6" s="100"/>
      <c r="D6" s="100"/>
      <c r="E6" s="101"/>
      <c r="F6" s="101"/>
      <c r="G6" s="101"/>
      <c r="H6" s="101"/>
      <c r="I6" s="102"/>
      <c r="J6" s="102"/>
      <c r="K6" s="102"/>
      <c r="L6" s="100"/>
      <c r="M6" s="100"/>
      <c r="N6" s="100"/>
      <c r="O6" s="533"/>
    </row>
    <row r="7" spans="1:16" ht="12.95" customHeight="1" x14ac:dyDescent="0.25">
      <c r="A7" s="103" t="s">
        <v>7</v>
      </c>
      <c r="B7" s="103"/>
      <c r="C7" s="103" t="s">
        <v>8</v>
      </c>
      <c r="D7" s="100"/>
      <c r="E7" s="102"/>
      <c r="F7" s="102"/>
      <c r="G7" s="102"/>
      <c r="H7" s="102"/>
      <c r="I7" s="102"/>
      <c r="J7" s="102"/>
      <c r="K7" s="102"/>
      <c r="L7" s="100"/>
      <c r="M7" s="100"/>
      <c r="N7" s="100"/>
      <c r="O7" s="533"/>
    </row>
    <row r="8" spans="1:16" ht="21" customHeight="1" x14ac:dyDescent="0.25">
      <c r="A8" s="103" t="s">
        <v>65</v>
      </c>
      <c r="B8" s="103"/>
      <c r="C8" s="103" t="s">
        <v>135</v>
      </c>
      <c r="D8" s="100"/>
      <c r="E8" s="102"/>
      <c r="F8" s="102"/>
      <c r="G8" s="102"/>
      <c r="H8" s="102"/>
      <c r="I8" s="102"/>
      <c r="J8" s="102"/>
      <c r="K8" s="103"/>
      <c r="L8" s="103"/>
      <c r="M8" s="103"/>
      <c r="N8" s="103"/>
      <c r="O8" s="533"/>
      <c r="P8" s="276"/>
    </row>
    <row r="9" spans="1:16" ht="12.95" customHeight="1" x14ac:dyDescent="0.25">
      <c r="A9" s="103" t="s">
        <v>9</v>
      </c>
      <c r="B9" s="103"/>
      <c r="C9" s="103" t="s">
        <v>10</v>
      </c>
      <c r="D9" s="100"/>
      <c r="E9" s="102"/>
      <c r="F9" s="102"/>
      <c r="G9" s="102"/>
      <c r="H9" s="102"/>
      <c r="I9" s="102"/>
      <c r="J9" s="102"/>
      <c r="K9" s="103" t="str">
        <f>KESOS!K11</f>
        <v>Keadaan Bulan : Mei 2025</v>
      </c>
      <c r="L9" s="103"/>
      <c r="M9" s="103"/>
      <c r="N9" s="103"/>
      <c r="O9" s="533"/>
    </row>
    <row r="10" spans="1:16" ht="12.95" customHeight="1" thickBot="1" x14ac:dyDescent="0.3">
      <c r="A10" s="103"/>
      <c r="B10" s="103"/>
      <c r="C10" s="103"/>
      <c r="D10" s="100"/>
      <c r="E10" s="100"/>
      <c r="F10" s="100"/>
      <c r="G10" s="100"/>
      <c r="H10" s="100"/>
      <c r="I10" s="100"/>
      <c r="J10" s="100"/>
      <c r="K10" s="100"/>
      <c r="L10" s="99"/>
      <c r="M10" s="697" t="s">
        <v>67</v>
      </c>
      <c r="N10" s="697"/>
      <c r="O10" s="533"/>
    </row>
    <row r="11" spans="1:16" ht="12.95" customHeight="1" thickTop="1" x14ac:dyDescent="0.25">
      <c r="A11" s="661" t="s">
        <v>68</v>
      </c>
      <c r="B11" s="664" t="s">
        <v>69</v>
      </c>
      <c r="C11" s="701"/>
      <c r="D11" s="670" t="s">
        <v>70</v>
      </c>
      <c r="E11" s="671"/>
      <c r="F11" s="675" t="s">
        <v>71</v>
      </c>
      <c r="G11" s="675" t="s">
        <v>72</v>
      </c>
      <c r="H11" s="675" t="s">
        <v>73</v>
      </c>
      <c r="I11" s="675" t="s">
        <v>74</v>
      </c>
      <c r="J11" s="691" t="s">
        <v>75</v>
      </c>
      <c r="K11" s="698"/>
      <c r="L11" s="670" t="s">
        <v>76</v>
      </c>
      <c r="M11" s="699"/>
      <c r="N11" s="700"/>
      <c r="O11" s="533"/>
    </row>
    <row r="12" spans="1:16" ht="12.95" customHeight="1" x14ac:dyDescent="0.25">
      <c r="A12" s="662"/>
      <c r="B12" s="702"/>
      <c r="C12" s="703"/>
      <c r="D12" s="681" t="s">
        <v>77</v>
      </c>
      <c r="E12" s="681" t="s">
        <v>78</v>
      </c>
      <c r="F12" s="685"/>
      <c r="G12" s="685"/>
      <c r="H12" s="685"/>
      <c r="I12" s="685"/>
      <c r="J12" s="681" t="s">
        <v>21</v>
      </c>
      <c r="K12" s="681" t="s">
        <v>79</v>
      </c>
      <c r="L12" s="681" t="s">
        <v>21</v>
      </c>
      <c r="M12" s="683" t="s">
        <v>79</v>
      </c>
      <c r="N12" s="706"/>
      <c r="O12" s="533"/>
    </row>
    <row r="13" spans="1:16" ht="12.95" customHeight="1" x14ac:dyDescent="0.25">
      <c r="A13" s="663"/>
      <c r="B13" s="704"/>
      <c r="C13" s="705"/>
      <c r="D13" s="682"/>
      <c r="E13" s="682"/>
      <c r="F13" s="682"/>
      <c r="G13" s="682"/>
      <c r="H13" s="682"/>
      <c r="I13" s="682"/>
      <c r="J13" s="682"/>
      <c r="K13" s="682"/>
      <c r="L13" s="682"/>
      <c r="M13" s="209" t="s">
        <v>24</v>
      </c>
      <c r="N13" s="210" t="s">
        <v>80</v>
      </c>
      <c r="O13" s="533"/>
    </row>
    <row r="14" spans="1:16" ht="12.95" customHeight="1" x14ac:dyDescent="0.25">
      <c r="A14" s="206">
        <v>1</v>
      </c>
      <c r="B14" s="655">
        <v>2</v>
      </c>
      <c r="C14" s="686"/>
      <c r="D14" s="207">
        <v>3</v>
      </c>
      <c r="E14" s="207">
        <v>4</v>
      </c>
      <c r="F14" s="207">
        <v>5</v>
      </c>
      <c r="G14" s="207">
        <v>6</v>
      </c>
      <c r="H14" s="207">
        <v>7</v>
      </c>
      <c r="I14" s="207">
        <v>8</v>
      </c>
      <c r="J14" s="207">
        <v>9</v>
      </c>
      <c r="K14" s="207">
        <v>10</v>
      </c>
      <c r="L14" s="207">
        <v>11</v>
      </c>
      <c r="M14" s="207">
        <v>12</v>
      </c>
      <c r="N14" s="208">
        <v>13</v>
      </c>
      <c r="O14" s="533"/>
    </row>
    <row r="15" spans="1:16" ht="12.75" customHeight="1" x14ac:dyDescent="0.25">
      <c r="A15" s="105"/>
      <c r="B15" s="10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8"/>
      <c r="O15" s="533"/>
    </row>
    <row r="16" spans="1:16" x14ac:dyDescent="0.25">
      <c r="A16" s="109">
        <v>1</v>
      </c>
      <c r="B16" s="110" t="s">
        <v>213</v>
      </c>
      <c r="C16" s="111"/>
      <c r="D16" s="201"/>
      <c r="E16" s="113"/>
      <c r="F16" s="132">
        <v>12000</v>
      </c>
      <c r="G16" s="133">
        <f t="shared" ref="G16:G21" si="0">F16</f>
        <v>12000</v>
      </c>
      <c r="H16" s="133"/>
      <c r="I16" s="133">
        <f>F16/F23*100</f>
        <v>6.0000600006000056E-2</v>
      </c>
      <c r="J16" s="133">
        <f t="shared" ref="J16:J21" si="1">M16/F16*100</f>
        <v>0</v>
      </c>
      <c r="K16" s="133">
        <f t="shared" ref="K16:K21" si="2">J16</f>
        <v>0</v>
      </c>
      <c r="L16" s="133">
        <f t="shared" ref="L16:L21" si="3">I16*J16/100</f>
        <v>0</v>
      </c>
      <c r="M16" s="133">
        <v>0</v>
      </c>
      <c r="N16" s="117">
        <f>M16/F23*100</f>
        <v>0</v>
      </c>
      <c r="O16" s="534">
        <f>F16-M16</f>
        <v>12000</v>
      </c>
      <c r="P16" s="225"/>
    </row>
    <row r="17" spans="1:16" x14ac:dyDescent="0.25">
      <c r="A17" s="109">
        <v>2</v>
      </c>
      <c r="B17" s="110" t="s">
        <v>214</v>
      </c>
      <c r="C17" s="111"/>
      <c r="D17" s="201"/>
      <c r="E17" s="113"/>
      <c r="F17" s="132">
        <v>149800</v>
      </c>
      <c r="G17" s="133">
        <f t="shared" ref="G17" si="4">F17</f>
        <v>149800</v>
      </c>
      <c r="H17" s="133"/>
      <c r="I17" s="133">
        <f>F17/F23*100</f>
        <v>0.74900749007490075</v>
      </c>
      <c r="J17" s="133">
        <f t="shared" ref="J17" si="5">M17/F17*100</f>
        <v>0</v>
      </c>
      <c r="K17" s="133">
        <f t="shared" ref="K17" si="6">J17</f>
        <v>0</v>
      </c>
      <c r="L17" s="133">
        <f t="shared" ref="L17" si="7">I17*J17/100</f>
        <v>0</v>
      </c>
      <c r="M17" s="133">
        <v>0</v>
      </c>
      <c r="N17" s="117">
        <f>M17/F23*100</f>
        <v>0</v>
      </c>
      <c r="O17" s="534">
        <f t="shared" ref="O17:O21" si="8">F17-M17</f>
        <v>149800</v>
      </c>
      <c r="P17" s="225"/>
    </row>
    <row r="18" spans="1:16" x14ac:dyDescent="0.25">
      <c r="A18" s="109">
        <v>3</v>
      </c>
      <c r="B18" s="110" t="s">
        <v>215</v>
      </c>
      <c r="C18" s="111"/>
      <c r="D18" s="201"/>
      <c r="E18" s="113"/>
      <c r="F18" s="132">
        <v>1525000</v>
      </c>
      <c r="G18" s="133">
        <f t="shared" ref="G18:G19" si="9">F18</f>
        <v>1525000</v>
      </c>
      <c r="H18" s="133"/>
      <c r="I18" s="133">
        <f>F18/F23*100</f>
        <v>7.6250762507625076</v>
      </c>
      <c r="J18" s="133">
        <f t="shared" ref="J18:J19" si="10">M18/F18*100</f>
        <v>0</v>
      </c>
      <c r="K18" s="133">
        <f t="shared" ref="K18:K19" si="11">J18</f>
        <v>0</v>
      </c>
      <c r="L18" s="133">
        <f t="shared" ref="L18:L19" si="12">I18*J18/100</f>
        <v>0</v>
      </c>
      <c r="M18" s="133">
        <v>0</v>
      </c>
      <c r="N18" s="117">
        <f>M18/F23*100</f>
        <v>0</v>
      </c>
      <c r="O18" s="534">
        <f t="shared" si="8"/>
        <v>1525000</v>
      </c>
      <c r="P18" s="225"/>
    </row>
    <row r="19" spans="1:16" x14ac:dyDescent="0.25">
      <c r="A19" s="109">
        <v>4</v>
      </c>
      <c r="B19" s="110" t="s">
        <v>210</v>
      </c>
      <c r="C19" s="111"/>
      <c r="D19" s="201"/>
      <c r="E19" s="113"/>
      <c r="F19" s="132">
        <v>113000</v>
      </c>
      <c r="G19" s="133">
        <f t="shared" si="9"/>
        <v>113000</v>
      </c>
      <c r="H19" s="133"/>
      <c r="I19" s="133">
        <f>F19/F23*100</f>
        <v>0.56500565005650061</v>
      </c>
      <c r="J19" s="133">
        <f t="shared" si="10"/>
        <v>0</v>
      </c>
      <c r="K19" s="133">
        <f t="shared" si="11"/>
        <v>0</v>
      </c>
      <c r="L19" s="133">
        <f t="shared" si="12"/>
        <v>0</v>
      </c>
      <c r="M19" s="133">
        <v>0</v>
      </c>
      <c r="N19" s="117">
        <f>M19/F23*100</f>
        <v>0</v>
      </c>
      <c r="O19" s="534">
        <f t="shared" si="8"/>
        <v>113000</v>
      </c>
      <c r="P19" s="225"/>
    </row>
    <row r="20" spans="1:16" x14ac:dyDescent="0.25">
      <c r="A20" s="109">
        <v>5</v>
      </c>
      <c r="B20" s="110" t="s">
        <v>229</v>
      </c>
      <c r="C20" s="111"/>
      <c r="D20" s="201"/>
      <c r="E20" s="113"/>
      <c r="F20" s="132">
        <v>6900000</v>
      </c>
      <c r="G20" s="133">
        <f t="shared" ref="G20" si="13">F20</f>
        <v>6900000</v>
      </c>
      <c r="H20" s="133"/>
      <c r="I20" s="133">
        <f>F20/F23*100</f>
        <v>34.500345003450036</v>
      </c>
      <c r="J20" s="133">
        <f t="shared" ref="J20" si="14">M20/F20*100</f>
        <v>25</v>
      </c>
      <c r="K20" s="133">
        <f t="shared" ref="K20" si="15">J20</f>
        <v>25</v>
      </c>
      <c r="L20" s="133">
        <f t="shared" ref="L20" si="16">I20*J20/100</f>
        <v>8.625086250862509</v>
      </c>
      <c r="M20" s="133">
        <v>1725000</v>
      </c>
      <c r="N20" s="117">
        <f>M20/F23*100</f>
        <v>8.625086250862509</v>
      </c>
      <c r="O20" s="534">
        <f t="shared" si="8"/>
        <v>5175000</v>
      </c>
      <c r="P20" s="225"/>
    </row>
    <row r="21" spans="1:16" x14ac:dyDescent="0.25">
      <c r="A21" s="109">
        <v>6</v>
      </c>
      <c r="B21" s="110" t="s">
        <v>89</v>
      </c>
      <c r="C21" s="111"/>
      <c r="D21" s="201"/>
      <c r="E21" s="113"/>
      <c r="F21" s="132">
        <v>11300000</v>
      </c>
      <c r="G21" s="133">
        <f t="shared" si="0"/>
        <v>11300000</v>
      </c>
      <c r="H21" s="133"/>
      <c r="I21" s="133">
        <f>F21/F23*100</f>
        <v>56.50056500565006</v>
      </c>
      <c r="J21" s="133">
        <f t="shared" si="1"/>
        <v>33.185840707964601</v>
      </c>
      <c r="K21" s="133">
        <f t="shared" si="2"/>
        <v>33.185840707964601</v>
      </c>
      <c r="L21" s="133">
        <f t="shared" si="3"/>
        <v>18.750187501875022</v>
      </c>
      <c r="M21" s="133">
        <v>3750000</v>
      </c>
      <c r="N21" s="117">
        <f>M21/F23*100</f>
        <v>18.750187501875018</v>
      </c>
      <c r="O21" s="534">
        <f t="shared" si="8"/>
        <v>7550000</v>
      </c>
      <c r="P21" s="225"/>
    </row>
    <row r="22" spans="1:16" ht="12.95" customHeight="1" x14ac:dyDescent="0.25">
      <c r="A22" s="119"/>
      <c r="B22" s="120"/>
      <c r="C22" s="121"/>
      <c r="D22" s="122"/>
      <c r="E22" s="122"/>
      <c r="F22" s="137"/>
      <c r="G22" s="124"/>
      <c r="H22" s="124"/>
      <c r="I22" s="124"/>
      <c r="J22" s="124"/>
      <c r="K22" s="124"/>
      <c r="L22" s="115"/>
      <c r="M22" s="124"/>
      <c r="N22" s="125"/>
      <c r="O22" s="533"/>
    </row>
    <row r="23" spans="1:16" ht="12.95" customHeight="1" thickBot="1" x14ac:dyDescent="0.3">
      <c r="A23" s="657" t="s">
        <v>35</v>
      </c>
      <c r="B23" s="658"/>
      <c r="C23" s="658"/>
      <c r="D23" s="658"/>
      <c r="E23" s="659"/>
      <c r="F23" s="43">
        <f>SUM(F16:F21)</f>
        <v>19999800</v>
      </c>
      <c r="G23" s="43">
        <f>SUM(G16:G21)</f>
        <v>19999800</v>
      </c>
      <c r="H23" s="43"/>
      <c r="I23" s="43">
        <f>SUM(I16:I21)</f>
        <v>100</v>
      </c>
      <c r="J23" s="43">
        <f>M23/F23*100</f>
        <v>27.375273752737527</v>
      </c>
      <c r="K23" s="43">
        <f>J23</f>
        <v>27.375273752737527</v>
      </c>
      <c r="L23" s="96">
        <f t="shared" ref="L23" si="17">I23*J23/100</f>
        <v>27.375273752737527</v>
      </c>
      <c r="M23" s="43">
        <f>SUM(M16:M21)</f>
        <v>5475000</v>
      </c>
      <c r="N23" s="43">
        <f>SUM(N16:N21)</f>
        <v>27.375273752737527</v>
      </c>
      <c r="O23" s="535">
        <f>F23-M23</f>
        <v>14524800</v>
      </c>
      <c r="P23" s="225"/>
    </row>
    <row r="24" spans="1:16" ht="12.95" customHeight="1" thickTop="1" x14ac:dyDescent="0.25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533"/>
    </row>
    <row r="25" spans="1:16" ht="12.95" customHeight="1" x14ac:dyDescent="0.25">
      <c r="A25" s="126"/>
      <c r="B25" s="127"/>
      <c r="C25" s="127"/>
      <c r="D25" s="126"/>
      <c r="E25" s="126"/>
      <c r="F25" s="126"/>
      <c r="G25" s="126"/>
      <c r="H25" s="126"/>
      <c r="I25" s="100"/>
      <c r="J25" s="100"/>
      <c r="K25" s="100"/>
      <c r="L25" s="202" t="str">
        <f>KESOS!L27</f>
        <v>Matalalang,  28 Mei 2025</v>
      </c>
      <c r="M25" s="99"/>
      <c r="N25" s="99"/>
      <c r="O25" s="533"/>
    </row>
    <row r="26" spans="1:16" ht="12.95" customHeight="1" x14ac:dyDescent="0.25">
      <c r="A26" s="126"/>
      <c r="B26" s="127"/>
      <c r="C26" s="127"/>
      <c r="D26" s="126"/>
      <c r="E26" s="126"/>
      <c r="F26" s="126"/>
      <c r="G26" s="126"/>
      <c r="H26" s="126"/>
      <c r="I26" s="100"/>
      <c r="J26" s="100"/>
      <c r="K26" s="100"/>
      <c r="L26" s="128"/>
      <c r="M26" s="99"/>
      <c r="N26" s="99"/>
      <c r="O26" s="533"/>
    </row>
    <row r="27" spans="1:16" ht="12.95" customHeight="1" x14ac:dyDescent="0.25">
      <c r="A27" s="126"/>
      <c r="B27" s="126"/>
      <c r="C27" s="126"/>
      <c r="D27" s="126"/>
      <c r="E27" s="126"/>
      <c r="F27" s="126"/>
      <c r="G27" s="126"/>
      <c r="H27" s="126"/>
      <c r="I27" s="129"/>
      <c r="J27" s="129"/>
      <c r="K27" s="129"/>
      <c r="L27" s="103" t="s">
        <v>87</v>
      </c>
      <c r="M27" s="99"/>
      <c r="N27" s="99"/>
      <c r="O27" s="533"/>
    </row>
    <row r="28" spans="1:16" ht="12.95" customHeight="1" x14ac:dyDescent="0.25">
      <c r="A28" s="126"/>
      <c r="B28" s="126"/>
      <c r="C28" s="130"/>
      <c r="D28" s="126"/>
      <c r="E28" s="126"/>
      <c r="F28" s="126"/>
      <c r="G28" s="126"/>
      <c r="H28" s="126"/>
      <c r="I28" s="129"/>
      <c r="J28" s="129"/>
      <c r="K28" s="198"/>
      <c r="L28" s="103"/>
      <c r="M28" s="99"/>
      <c r="N28" s="99"/>
      <c r="O28" s="533"/>
    </row>
    <row r="29" spans="1:16" ht="12.95" customHeight="1" x14ac:dyDescent="0.25">
      <c r="A29" s="126"/>
      <c r="B29" s="126"/>
      <c r="C29" s="130"/>
      <c r="D29" s="126"/>
      <c r="E29" s="126"/>
      <c r="F29" s="126"/>
      <c r="G29" s="126"/>
      <c r="H29" s="126"/>
      <c r="I29" s="129"/>
      <c r="J29" s="129"/>
      <c r="K29" s="129"/>
      <c r="L29" s="103"/>
      <c r="M29" s="100"/>
      <c r="N29" s="100"/>
      <c r="O29" s="533"/>
    </row>
    <row r="30" spans="1:16" ht="12.95" customHeight="1" x14ac:dyDescent="0.25">
      <c r="A30" s="126"/>
      <c r="B30" s="126"/>
      <c r="C30" s="130"/>
      <c r="D30" s="126"/>
      <c r="E30" s="126"/>
      <c r="F30" s="126"/>
      <c r="G30" s="126"/>
      <c r="H30" s="126"/>
      <c r="I30" s="129"/>
      <c r="J30" s="129"/>
      <c r="K30" s="129"/>
      <c r="L30" s="131" t="str">
        <f>'RFK '!B52</f>
        <v>ANDI PATMAHWATI, SE</v>
      </c>
      <c r="M30" s="100"/>
      <c r="N30" s="100"/>
      <c r="O30" s="533"/>
    </row>
    <row r="31" spans="1:16" ht="12.95" customHeight="1" x14ac:dyDescent="0.25">
      <c r="A31" s="126"/>
      <c r="B31" s="126"/>
      <c r="C31" s="130"/>
      <c r="D31" s="126"/>
      <c r="E31" s="126"/>
      <c r="F31" s="126"/>
      <c r="G31" s="126"/>
      <c r="H31" s="126"/>
      <c r="I31" s="129"/>
      <c r="J31" s="129"/>
      <c r="K31" s="129"/>
      <c r="L31" s="100" t="str">
        <f>'RFK '!B53</f>
        <v>N I P .198307162010012008</v>
      </c>
      <c r="M31" s="100"/>
      <c r="N31" s="100"/>
      <c r="O31" s="533"/>
    </row>
    <row r="32" spans="1:16" ht="12.95" customHeight="1" x14ac:dyDescent="0.25">
      <c r="A32" s="100"/>
      <c r="B32" s="100"/>
      <c r="C32" s="100"/>
      <c r="D32" s="100"/>
      <c r="E32" s="101"/>
      <c r="F32" s="101"/>
      <c r="G32" s="101"/>
      <c r="H32" s="101"/>
      <c r="I32" s="102"/>
      <c r="J32" s="102"/>
      <c r="K32" s="102"/>
      <c r="L32" s="100"/>
      <c r="M32" s="100"/>
      <c r="N32" s="100"/>
      <c r="O32" s="533"/>
    </row>
    <row r="33" spans="1:15" ht="12.95" customHeight="1" x14ac:dyDescent="0.25">
      <c r="A33" s="100"/>
      <c r="B33" s="100"/>
      <c r="C33" s="100"/>
      <c r="D33" s="100"/>
      <c r="E33" s="101"/>
      <c r="F33" s="101"/>
      <c r="G33" s="101"/>
      <c r="H33" s="101"/>
      <c r="I33" s="102"/>
      <c r="J33" s="102"/>
      <c r="K33" s="102"/>
      <c r="L33" s="100"/>
      <c r="M33" s="100"/>
      <c r="N33" s="100"/>
      <c r="O33" s="533"/>
    </row>
    <row r="34" spans="1:15" ht="12.95" customHeight="1" x14ac:dyDescent="0.25">
      <c r="A34" s="100"/>
      <c r="B34" s="100"/>
      <c r="C34" s="100"/>
      <c r="D34" s="100"/>
      <c r="E34" s="101"/>
      <c r="F34" s="101"/>
      <c r="G34" s="101"/>
      <c r="H34" s="101"/>
      <c r="I34" s="102"/>
      <c r="J34" s="102"/>
      <c r="K34" s="102"/>
      <c r="L34" s="100"/>
      <c r="M34" s="100"/>
      <c r="N34" s="100"/>
      <c r="O34" s="533"/>
    </row>
    <row r="35" spans="1:15" ht="12.95" customHeight="1" x14ac:dyDescent="0.25">
      <c r="A35" s="100"/>
      <c r="B35" s="100"/>
      <c r="C35" s="100"/>
      <c r="D35" s="100"/>
      <c r="E35" s="101"/>
      <c r="F35" s="101"/>
      <c r="G35" s="101"/>
      <c r="H35" s="101"/>
      <c r="I35" s="102"/>
      <c r="J35" s="102"/>
      <c r="K35" s="102"/>
      <c r="L35" s="100"/>
      <c r="M35" s="100"/>
      <c r="N35" s="100"/>
      <c r="O35" s="533"/>
    </row>
    <row r="36" spans="1:15" ht="12.95" customHeight="1" x14ac:dyDescent="0.25">
      <c r="A36" s="100"/>
      <c r="B36" s="100"/>
      <c r="C36" s="100"/>
      <c r="D36" s="100"/>
      <c r="E36" s="101"/>
      <c r="F36" s="101"/>
      <c r="G36" s="101"/>
      <c r="H36" s="101"/>
      <c r="I36" s="102"/>
      <c r="J36" s="102"/>
      <c r="K36" s="102"/>
      <c r="L36" s="100"/>
      <c r="M36" s="100"/>
      <c r="N36" s="100"/>
      <c r="O36" s="533"/>
    </row>
    <row r="37" spans="1:15" ht="12.95" customHeight="1" x14ac:dyDescent="0.25">
      <c r="A37" s="100"/>
      <c r="B37" s="100"/>
      <c r="C37" s="100"/>
      <c r="D37" s="100"/>
      <c r="E37" s="101"/>
      <c r="F37" s="101"/>
      <c r="G37" s="101"/>
      <c r="H37" s="101"/>
      <c r="I37" s="102"/>
      <c r="J37" s="102"/>
      <c r="K37" s="102"/>
      <c r="L37" s="100"/>
      <c r="M37" s="100"/>
      <c r="N37" s="100"/>
      <c r="O37" s="533"/>
    </row>
    <row r="38" spans="1:15" ht="12.95" customHeight="1" x14ac:dyDescent="0.25">
      <c r="A38" s="100"/>
      <c r="B38" s="100"/>
      <c r="C38" s="100"/>
      <c r="D38" s="100"/>
      <c r="E38" s="101"/>
      <c r="F38" s="101"/>
      <c r="G38" s="101"/>
      <c r="H38" s="101"/>
      <c r="I38" s="102"/>
      <c r="J38" s="102"/>
      <c r="K38" s="102"/>
      <c r="L38" s="100"/>
      <c r="M38" s="100"/>
      <c r="N38" s="100"/>
      <c r="O38" s="533"/>
    </row>
    <row r="39" spans="1:15" ht="12.95" customHeight="1" x14ac:dyDescent="0.25">
      <c r="A39" s="100"/>
      <c r="B39" s="100"/>
      <c r="C39" s="100"/>
      <c r="D39" s="100"/>
      <c r="E39" s="101"/>
      <c r="F39" s="101"/>
      <c r="G39" s="101"/>
      <c r="H39" s="101"/>
      <c r="I39" s="102"/>
      <c r="J39" s="102"/>
      <c r="K39" s="102"/>
      <c r="L39" s="100"/>
      <c r="M39" s="100"/>
      <c r="N39" s="100"/>
      <c r="O39" s="533"/>
    </row>
    <row r="40" spans="1:15" ht="12.95" customHeight="1" x14ac:dyDescent="0.25">
      <c r="A40" s="100"/>
      <c r="B40" s="100"/>
      <c r="C40" s="100"/>
      <c r="D40" s="100"/>
      <c r="E40" s="101"/>
      <c r="F40" s="101"/>
      <c r="G40" s="101"/>
      <c r="H40" s="101"/>
      <c r="I40" s="102"/>
      <c r="J40" s="102"/>
      <c r="K40" s="102"/>
      <c r="L40" s="100"/>
      <c r="M40" s="100"/>
      <c r="N40" s="100"/>
      <c r="O40" s="533"/>
    </row>
    <row r="41" spans="1:15" ht="12.95" customHeight="1" x14ac:dyDescent="0.25">
      <c r="A41" s="100"/>
      <c r="B41" s="100"/>
      <c r="C41" s="100"/>
      <c r="D41" s="100"/>
      <c r="E41" s="101"/>
      <c r="F41" s="101"/>
      <c r="G41" s="101"/>
      <c r="H41" s="101"/>
      <c r="I41" s="102"/>
      <c r="J41" s="102"/>
      <c r="K41" s="102"/>
      <c r="L41" s="100"/>
      <c r="M41" s="100"/>
      <c r="N41" s="100"/>
      <c r="O41" s="533"/>
    </row>
    <row r="42" spans="1:15" ht="12.95" customHeight="1" x14ac:dyDescent="0.25">
      <c r="A42" s="100"/>
      <c r="B42" s="100"/>
      <c r="C42" s="100"/>
      <c r="D42" s="100"/>
      <c r="E42" s="101"/>
      <c r="F42" s="101"/>
      <c r="G42" s="101"/>
      <c r="H42" s="101"/>
      <c r="I42" s="102"/>
      <c r="J42" s="102"/>
      <c r="K42" s="102"/>
      <c r="L42" s="100"/>
      <c r="M42" s="100"/>
      <c r="N42" s="100"/>
      <c r="O42" s="533"/>
    </row>
    <row r="43" spans="1:15" ht="12.95" customHeight="1" x14ac:dyDescent="0.25">
      <c r="A43" s="100"/>
      <c r="B43" s="100"/>
      <c r="C43" s="100"/>
      <c r="D43" s="100"/>
      <c r="E43" s="101"/>
      <c r="F43" s="101"/>
      <c r="G43" s="101"/>
      <c r="H43" s="101"/>
      <c r="I43" s="102"/>
      <c r="J43" s="102"/>
      <c r="K43" s="102"/>
      <c r="L43" s="100"/>
      <c r="M43" s="100"/>
      <c r="N43" s="100"/>
      <c r="O43" s="533"/>
    </row>
    <row r="44" spans="1:15" ht="12.95" customHeight="1" x14ac:dyDescent="0.25">
      <c r="A44" s="100"/>
      <c r="B44" s="100"/>
      <c r="C44" s="100"/>
      <c r="D44" s="100"/>
      <c r="E44" s="101"/>
      <c r="F44" s="101"/>
      <c r="G44" s="101"/>
      <c r="H44" s="101"/>
      <c r="I44" s="102"/>
      <c r="J44" s="102"/>
      <c r="K44" s="102"/>
      <c r="L44" s="100"/>
      <c r="M44" s="100"/>
      <c r="N44" s="100"/>
      <c r="O44" s="533"/>
    </row>
    <row r="45" spans="1:15" ht="12.95" customHeight="1" x14ac:dyDescent="0.25">
      <c r="A45" s="100"/>
      <c r="B45" s="100"/>
      <c r="C45" s="100"/>
      <c r="D45" s="100"/>
      <c r="E45" s="101"/>
      <c r="F45" s="101"/>
      <c r="G45" s="101"/>
      <c r="H45" s="101"/>
      <c r="I45" s="102"/>
      <c r="J45" s="102"/>
      <c r="K45" s="102"/>
      <c r="L45" s="100"/>
      <c r="M45" s="100"/>
      <c r="N45" s="100"/>
      <c r="O45" s="533"/>
    </row>
    <row r="46" spans="1:15" ht="12.95" customHeight="1" x14ac:dyDescent="0.25">
      <c r="A46" s="100"/>
      <c r="B46" s="100"/>
      <c r="C46" s="100"/>
      <c r="D46" s="100"/>
      <c r="E46" s="101"/>
      <c r="F46" s="101"/>
      <c r="G46" s="101"/>
      <c r="H46" s="101"/>
      <c r="I46" s="102"/>
      <c r="J46" s="102"/>
      <c r="K46" s="102"/>
      <c r="L46" s="100"/>
      <c r="M46" s="100"/>
      <c r="N46" s="100"/>
      <c r="O46" s="533"/>
    </row>
    <row r="47" spans="1:15" ht="12.95" customHeight="1" x14ac:dyDescent="0.25">
      <c r="A47" s="100"/>
      <c r="B47" s="100"/>
      <c r="C47" s="100"/>
      <c r="D47" s="100"/>
      <c r="E47" s="101"/>
      <c r="F47" s="101"/>
      <c r="G47" s="101"/>
      <c r="H47" s="101"/>
      <c r="I47" s="102"/>
      <c r="J47" s="102"/>
      <c r="K47" s="102"/>
      <c r="L47" s="100"/>
      <c r="M47" s="100"/>
      <c r="N47" s="100"/>
      <c r="O47" s="533"/>
    </row>
    <row r="48" spans="1:15" ht="12.95" customHeight="1" x14ac:dyDescent="0.25">
      <c r="A48" s="100"/>
      <c r="B48" s="100"/>
      <c r="C48" s="100"/>
      <c r="D48" s="100"/>
      <c r="E48" s="101"/>
      <c r="F48" s="101"/>
      <c r="G48" s="101"/>
      <c r="H48" s="101"/>
      <c r="I48" s="102"/>
      <c r="J48" s="102"/>
      <c r="K48" s="102"/>
      <c r="L48" s="100"/>
      <c r="M48" s="100"/>
      <c r="N48" s="100"/>
      <c r="O48" s="533"/>
    </row>
    <row r="49" spans="1:18" ht="12.95" customHeight="1" x14ac:dyDescent="0.25">
      <c r="A49" s="103" t="s">
        <v>7</v>
      </c>
      <c r="B49" s="103"/>
      <c r="C49" s="103" t="s">
        <v>8</v>
      </c>
      <c r="D49" s="100"/>
      <c r="E49" s="102"/>
      <c r="F49" s="102"/>
      <c r="G49" s="102"/>
      <c r="H49" s="102"/>
      <c r="I49" s="102"/>
      <c r="J49" s="102"/>
      <c r="K49" s="102"/>
      <c r="L49" s="100"/>
      <c r="M49" s="100"/>
      <c r="N49" s="100"/>
      <c r="O49" s="533"/>
    </row>
    <row r="50" spans="1:18" ht="12.95" customHeight="1" x14ac:dyDescent="0.25">
      <c r="A50" s="103" t="s">
        <v>65</v>
      </c>
      <c r="B50" s="103"/>
      <c r="C50" s="103" t="s">
        <v>118</v>
      </c>
      <c r="D50" s="100"/>
      <c r="E50" s="102"/>
      <c r="F50" s="102"/>
      <c r="G50" s="102"/>
      <c r="H50" s="102"/>
      <c r="I50" s="102"/>
      <c r="J50" s="102"/>
      <c r="K50" s="103"/>
      <c r="L50" s="103"/>
      <c r="M50" s="103"/>
      <c r="N50" s="103"/>
      <c r="O50" s="533"/>
    </row>
    <row r="51" spans="1:18" ht="12.95" customHeight="1" x14ac:dyDescent="0.25">
      <c r="A51" s="103" t="s">
        <v>9</v>
      </c>
      <c r="B51" s="103"/>
      <c r="C51" s="103" t="s">
        <v>10</v>
      </c>
      <c r="D51" s="100"/>
      <c r="E51" s="102"/>
      <c r="F51" s="102"/>
      <c r="G51" s="102"/>
      <c r="H51" s="102"/>
      <c r="I51" s="102"/>
      <c r="J51" s="102"/>
      <c r="K51" s="103" t="str">
        <f>K9</f>
        <v>Keadaan Bulan : Mei 2025</v>
      </c>
      <c r="L51" s="103"/>
      <c r="M51" s="103"/>
      <c r="N51" s="103"/>
      <c r="O51" s="533"/>
    </row>
    <row r="52" spans="1:18" ht="12.95" customHeight="1" thickBot="1" x14ac:dyDescent="0.3">
      <c r="A52" s="103"/>
      <c r="B52" s="103"/>
      <c r="C52" s="103"/>
      <c r="D52" s="100"/>
      <c r="E52" s="100"/>
      <c r="F52" s="100"/>
      <c r="G52" s="100"/>
      <c r="H52" s="100"/>
      <c r="I52" s="100"/>
      <c r="J52" s="100"/>
      <c r="K52" s="100"/>
      <c r="L52" s="99"/>
      <c r="M52" s="697" t="s">
        <v>67</v>
      </c>
      <c r="N52" s="697"/>
      <c r="O52" s="533"/>
    </row>
    <row r="53" spans="1:18" ht="12.95" customHeight="1" thickTop="1" x14ac:dyDescent="0.25">
      <c r="A53" s="661" t="s">
        <v>68</v>
      </c>
      <c r="B53" s="664" t="s">
        <v>69</v>
      </c>
      <c r="C53" s="701"/>
      <c r="D53" s="670" t="s">
        <v>70</v>
      </c>
      <c r="E53" s="671"/>
      <c r="F53" s="675" t="s">
        <v>71</v>
      </c>
      <c r="G53" s="675" t="s">
        <v>72</v>
      </c>
      <c r="H53" s="675" t="s">
        <v>73</v>
      </c>
      <c r="I53" s="675" t="s">
        <v>74</v>
      </c>
      <c r="J53" s="691" t="s">
        <v>75</v>
      </c>
      <c r="K53" s="698"/>
      <c r="L53" s="670" t="s">
        <v>76</v>
      </c>
      <c r="M53" s="699"/>
      <c r="N53" s="700"/>
      <c r="O53" s="533"/>
    </row>
    <row r="54" spans="1:18" ht="12.95" customHeight="1" x14ac:dyDescent="0.25">
      <c r="A54" s="662"/>
      <c r="B54" s="702"/>
      <c r="C54" s="703"/>
      <c r="D54" s="681" t="s">
        <v>77</v>
      </c>
      <c r="E54" s="681" t="s">
        <v>78</v>
      </c>
      <c r="F54" s="685"/>
      <c r="G54" s="685"/>
      <c r="H54" s="685"/>
      <c r="I54" s="685"/>
      <c r="J54" s="681" t="s">
        <v>21</v>
      </c>
      <c r="K54" s="681" t="s">
        <v>79</v>
      </c>
      <c r="L54" s="681" t="s">
        <v>21</v>
      </c>
      <c r="M54" s="683" t="s">
        <v>79</v>
      </c>
      <c r="N54" s="706"/>
      <c r="O54" s="533"/>
    </row>
    <row r="55" spans="1:18" ht="12.95" customHeight="1" x14ac:dyDescent="0.25">
      <c r="A55" s="663"/>
      <c r="B55" s="704"/>
      <c r="C55" s="705"/>
      <c r="D55" s="682"/>
      <c r="E55" s="682"/>
      <c r="F55" s="682"/>
      <c r="G55" s="682"/>
      <c r="H55" s="682"/>
      <c r="I55" s="682"/>
      <c r="J55" s="682"/>
      <c r="K55" s="682"/>
      <c r="L55" s="682"/>
      <c r="M55" s="209" t="s">
        <v>24</v>
      </c>
      <c r="N55" s="210" t="s">
        <v>80</v>
      </c>
      <c r="O55" s="533"/>
    </row>
    <row r="56" spans="1:18" ht="12.95" customHeight="1" x14ac:dyDescent="0.25">
      <c r="A56" s="206">
        <v>1</v>
      </c>
      <c r="B56" s="655">
        <v>2</v>
      </c>
      <c r="C56" s="686"/>
      <c r="D56" s="207">
        <v>3</v>
      </c>
      <c r="E56" s="207">
        <v>4</v>
      </c>
      <c r="F56" s="207">
        <v>5</v>
      </c>
      <c r="G56" s="207">
        <v>6</v>
      </c>
      <c r="H56" s="207">
        <v>7</v>
      </c>
      <c r="I56" s="207">
        <v>8</v>
      </c>
      <c r="J56" s="207">
        <v>9</v>
      </c>
      <c r="K56" s="207">
        <v>10</v>
      </c>
      <c r="L56" s="207">
        <v>11</v>
      </c>
      <c r="M56" s="207">
        <v>12</v>
      </c>
      <c r="N56" s="208">
        <v>13</v>
      </c>
      <c r="O56" s="533"/>
    </row>
    <row r="57" spans="1:18" ht="12.95" customHeight="1" x14ac:dyDescent="0.25">
      <c r="A57" s="109">
        <v>1</v>
      </c>
      <c r="B57" s="110" t="s">
        <v>213</v>
      </c>
      <c r="C57" s="111"/>
      <c r="D57" s="201"/>
      <c r="E57" s="113"/>
      <c r="F57" s="132">
        <v>32500</v>
      </c>
      <c r="G57" s="133">
        <f t="shared" ref="G57:G62" si="18">F57</f>
        <v>32500</v>
      </c>
      <c r="H57" s="133"/>
      <c r="I57" s="133">
        <f>F57/F64*100</f>
        <v>0.46429897997085634</v>
      </c>
      <c r="J57" s="133">
        <f t="shared" ref="J57:J62" si="19">M57/F57*100</f>
        <v>0</v>
      </c>
      <c r="K57" s="133">
        <f t="shared" ref="K57:K62" si="20">J57</f>
        <v>0</v>
      </c>
      <c r="L57" s="133">
        <f t="shared" ref="L57:L62" si="21">I57*J57/100</f>
        <v>0</v>
      </c>
      <c r="M57" s="133">
        <v>0</v>
      </c>
      <c r="N57" s="117">
        <f>M57/F64*100</f>
        <v>0</v>
      </c>
      <c r="O57" s="534">
        <f t="shared" ref="O57:O62" si="22">F57-M57</f>
        <v>32500</v>
      </c>
    </row>
    <row r="58" spans="1:18" ht="12.95" customHeight="1" x14ac:dyDescent="0.25">
      <c r="A58" s="109">
        <v>2</v>
      </c>
      <c r="B58" s="110" t="s">
        <v>214</v>
      </c>
      <c r="C58" s="111"/>
      <c r="D58" s="201"/>
      <c r="E58" s="113"/>
      <c r="F58" s="132">
        <v>149800</v>
      </c>
      <c r="G58" s="133">
        <f t="shared" si="18"/>
        <v>149800</v>
      </c>
      <c r="H58" s="133"/>
      <c r="I58" s="133">
        <f>F58/F64*100</f>
        <v>2.1400611446041315</v>
      </c>
      <c r="J58" s="133">
        <f t="shared" si="19"/>
        <v>0</v>
      </c>
      <c r="K58" s="133">
        <f t="shared" si="20"/>
        <v>0</v>
      </c>
      <c r="L58" s="133">
        <f t="shared" si="21"/>
        <v>0</v>
      </c>
      <c r="M58" s="133">
        <v>0</v>
      </c>
      <c r="N58" s="117">
        <f>M58/F64*100</f>
        <v>0</v>
      </c>
      <c r="O58" s="534">
        <f t="shared" si="22"/>
        <v>149800</v>
      </c>
      <c r="P58" s="225"/>
    </row>
    <row r="59" spans="1:18" ht="12.95" customHeight="1" x14ac:dyDescent="0.25">
      <c r="A59" s="109">
        <v>3</v>
      </c>
      <c r="B59" s="110" t="s">
        <v>215</v>
      </c>
      <c r="C59" s="111"/>
      <c r="D59" s="201"/>
      <c r="E59" s="113"/>
      <c r="F59" s="132">
        <v>11000</v>
      </c>
      <c r="G59" s="133">
        <f t="shared" si="18"/>
        <v>11000</v>
      </c>
      <c r="H59" s="133"/>
      <c r="I59" s="133">
        <f>F59/F64*100</f>
        <v>0.15714734706705905</v>
      </c>
      <c r="J59" s="133">
        <f t="shared" si="19"/>
        <v>0</v>
      </c>
      <c r="K59" s="133">
        <f t="shared" si="20"/>
        <v>0</v>
      </c>
      <c r="L59" s="133">
        <f t="shared" si="21"/>
        <v>0</v>
      </c>
      <c r="M59" s="133">
        <v>0</v>
      </c>
      <c r="N59" s="117">
        <f>M59/F64*100</f>
        <v>0</v>
      </c>
      <c r="O59" s="534">
        <f t="shared" si="22"/>
        <v>11000</v>
      </c>
      <c r="P59" s="225"/>
      <c r="R59" s="98" t="s">
        <v>123</v>
      </c>
    </row>
    <row r="60" spans="1:18" ht="12.95" customHeight="1" x14ac:dyDescent="0.25">
      <c r="A60" s="109">
        <v>4</v>
      </c>
      <c r="B60" s="110" t="s">
        <v>210</v>
      </c>
      <c r="C60" s="111"/>
      <c r="D60" s="201"/>
      <c r="E60" s="113"/>
      <c r="F60" s="132">
        <v>56500</v>
      </c>
      <c r="G60" s="133">
        <f t="shared" ref="G60:G61" si="23">F60</f>
        <v>56500</v>
      </c>
      <c r="H60" s="133"/>
      <c r="I60" s="133">
        <f>F60/F64*100</f>
        <v>0.80716591902625789</v>
      </c>
      <c r="J60" s="133">
        <f t="shared" ref="J60:J61" si="24">M60/F60*100</f>
        <v>0</v>
      </c>
      <c r="K60" s="133">
        <f t="shared" ref="K60:K61" si="25">J60</f>
        <v>0</v>
      </c>
      <c r="L60" s="133">
        <f t="shared" ref="L60:L61" si="26">I60*J60/100</f>
        <v>0</v>
      </c>
      <c r="M60" s="133">
        <v>0</v>
      </c>
      <c r="N60" s="117">
        <f>M60/F64*100</f>
        <v>0</v>
      </c>
      <c r="O60" s="534">
        <f t="shared" si="22"/>
        <v>56500</v>
      </c>
      <c r="P60" s="225"/>
      <c r="R60" s="98" t="s">
        <v>123</v>
      </c>
    </row>
    <row r="61" spans="1:18" s="230" customFormat="1" ht="12.95" customHeight="1" x14ac:dyDescent="0.25">
      <c r="A61" s="109">
        <v>5</v>
      </c>
      <c r="B61" s="110" t="s">
        <v>229</v>
      </c>
      <c r="C61" s="111"/>
      <c r="D61" s="201"/>
      <c r="E61" s="113"/>
      <c r="F61" s="132">
        <v>3450000</v>
      </c>
      <c r="G61" s="133">
        <f t="shared" si="23"/>
        <v>3450000</v>
      </c>
      <c r="H61" s="133"/>
      <c r="I61" s="133">
        <f>F61/F64*100</f>
        <v>49.287122489213978</v>
      </c>
      <c r="J61" s="133">
        <f t="shared" si="24"/>
        <v>50</v>
      </c>
      <c r="K61" s="133">
        <f t="shared" si="25"/>
        <v>50</v>
      </c>
      <c r="L61" s="133">
        <f t="shared" si="26"/>
        <v>24.643561244606989</v>
      </c>
      <c r="M61" s="133">
        <v>1725000</v>
      </c>
      <c r="N61" s="117">
        <f>M61/F64*100</f>
        <v>24.643561244606989</v>
      </c>
      <c r="O61" s="534">
        <f t="shared" si="22"/>
        <v>1725000</v>
      </c>
      <c r="P61" s="237"/>
    </row>
    <row r="62" spans="1:18" s="230" customFormat="1" ht="12.95" customHeight="1" x14ac:dyDescent="0.25">
      <c r="A62" s="109">
        <v>6</v>
      </c>
      <c r="B62" s="110" t="s">
        <v>89</v>
      </c>
      <c r="C62" s="111"/>
      <c r="D62" s="201"/>
      <c r="E62" s="113"/>
      <c r="F62" s="132">
        <v>3300000</v>
      </c>
      <c r="G62" s="133">
        <f t="shared" si="18"/>
        <v>3300000</v>
      </c>
      <c r="H62" s="133"/>
      <c r="I62" s="133">
        <f>F62/F64*100</f>
        <v>47.144204120117713</v>
      </c>
      <c r="J62" s="133">
        <f t="shared" si="19"/>
        <v>100</v>
      </c>
      <c r="K62" s="133">
        <f t="shared" si="20"/>
        <v>100</v>
      </c>
      <c r="L62" s="133">
        <f t="shared" si="21"/>
        <v>47.144204120117713</v>
      </c>
      <c r="M62" s="133">
        <v>3300000</v>
      </c>
      <c r="N62" s="117">
        <f>M62/F64*100</f>
        <v>47.144204120117713</v>
      </c>
      <c r="O62" s="534">
        <f t="shared" si="22"/>
        <v>0</v>
      </c>
      <c r="P62" s="237"/>
    </row>
    <row r="63" spans="1:18" ht="12.95" customHeight="1" x14ac:dyDescent="0.25">
      <c r="A63" s="119"/>
      <c r="B63" s="120"/>
      <c r="C63" s="121"/>
      <c r="D63" s="122"/>
      <c r="E63" s="122"/>
      <c r="F63" s="137"/>
      <c r="G63" s="124"/>
      <c r="H63" s="124"/>
      <c r="I63" s="124"/>
      <c r="J63" s="124"/>
      <c r="K63" s="124"/>
      <c r="L63" s="115"/>
      <c r="M63" s="124"/>
      <c r="N63" s="125"/>
      <c r="O63" s="533"/>
    </row>
    <row r="64" spans="1:18" ht="12.95" customHeight="1" thickBot="1" x14ac:dyDescent="0.3">
      <c r="A64" s="657" t="s">
        <v>35</v>
      </c>
      <c r="B64" s="658"/>
      <c r="C64" s="658"/>
      <c r="D64" s="658"/>
      <c r="E64" s="659"/>
      <c r="F64" s="43">
        <f>SUM(F57:F62)</f>
        <v>6999800</v>
      </c>
      <c r="G64" s="43">
        <f>SUM(G57:G62)</f>
        <v>6999800</v>
      </c>
      <c r="H64" s="43"/>
      <c r="I64" s="43">
        <f>SUM(I57:I62)</f>
        <v>100</v>
      </c>
      <c r="J64" s="43">
        <f>M64/F64*100</f>
        <v>71.787765364724706</v>
      </c>
      <c r="K64" s="43">
        <f>J64</f>
        <v>71.787765364724706</v>
      </c>
      <c r="L64" s="96">
        <f t="shared" ref="L64" si="27">I64*J64/100</f>
        <v>71.787765364724706</v>
      </c>
      <c r="M64" s="43">
        <f>SUM(M57:M62)</f>
        <v>5025000</v>
      </c>
      <c r="N64" s="43">
        <f>SUM(N57:N62)</f>
        <v>71.787765364724706</v>
      </c>
      <c r="O64" s="535">
        <f t="shared" ref="O64" si="28">F64-M64</f>
        <v>1974800</v>
      </c>
      <c r="P64" s="225"/>
    </row>
    <row r="65" spans="1:15" ht="12.95" customHeight="1" thickTop="1" x14ac:dyDescent="0.25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533"/>
    </row>
    <row r="66" spans="1:15" ht="12.95" customHeight="1" x14ac:dyDescent="0.25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533"/>
    </row>
    <row r="67" spans="1:15" ht="12.95" customHeight="1" x14ac:dyDescent="0.25">
      <c r="A67" s="126"/>
      <c r="B67" s="127"/>
      <c r="C67" s="127"/>
      <c r="D67" s="126"/>
      <c r="E67" s="126"/>
      <c r="F67" s="126"/>
      <c r="G67" s="126"/>
      <c r="H67" s="126"/>
      <c r="I67" s="100"/>
      <c r="J67" s="100"/>
      <c r="K67" s="100"/>
      <c r="L67" s="128" t="str">
        <f>L25</f>
        <v>Matalalang,  28 Mei 2025</v>
      </c>
      <c r="M67" s="99"/>
      <c r="N67" s="99"/>
      <c r="O67" s="533"/>
    </row>
    <row r="68" spans="1:15" ht="12.95" customHeight="1" x14ac:dyDescent="0.25">
      <c r="A68" s="126"/>
      <c r="B68" s="126"/>
      <c r="C68" s="126"/>
      <c r="D68" s="126"/>
      <c r="E68" s="126"/>
      <c r="F68" s="126"/>
      <c r="G68" s="126"/>
      <c r="H68" s="126"/>
      <c r="I68" s="129"/>
      <c r="J68" s="129"/>
      <c r="K68" s="129"/>
      <c r="L68" s="99"/>
      <c r="M68" s="99"/>
      <c r="N68" s="99"/>
      <c r="O68" s="533"/>
    </row>
    <row r="69" spans="1:15" ht="12.95" customHeight="1" x14ac:dyDescent="0.25">
      <c r="A69" s="126"/>
      <c r="B69" s="126"/>
      <c r="C69" s="126"/>
      <c r="D69" s="126"/>
      <c r="E69" s="126"/>
      <c r="F69" s="126"/>
      <c r="G69" s="126"/>
      <c r="H69" s="126"/>
      <c r="I69" s="129"/>
      <c r="J69" s="129"/>
      <c r="K69" s="129"/>
      <c r="L69" s="103" t="s">
        <v>87</v>
      </c>
      <c r="M69" s="99"/>
      <c r="N69" s="99"/>
      <c r="O69" s="533"/>
    </row>
    <row r="70" spans="1:15" ht="12.95" customHeight="1" x14ac:dyDescent="0.25">
      <c r="A70" s="126"/>
      <c r="B70" s="126"/>
      <c r="C70" s="130"/>
      <c r="D70" s="126"/>
      <c r="E70" s="126"/>
      <c r="F70" s="126"/>
      <c r="G70" s="126"/>
      <c r="H70" s="126"/>
      <c r="I70" s="129"/>
      <c r="J70" s="129"/>
      <c r="K70" s="129"/>
      <c r="L70" s="131"/>
      <c r="M70" s="100"/>
      <c r="N70" s="99"/>
      <c r="O70" s="533"/>
    </row>
    <row r="71" spans="1:15" ht="12.95" customHeight="1" x14ac:dyDescent="0.25">
      <c r="A71" s="126"/>
      <c r="B71" s="126"/>
      <c r="C71" s="130"/>
      <c r="D71" s="126"/>
      <c r="E71" s="126"/>
      <c r="F71" s="126"/>
      <c r="G71" s="126"/>
      <c r="H71" s="126"/>
      <c r="I71" s="129"/>
      <c r="J71" s="129"/>
      <c r="K71" s="129"/>
      <c r="L71" s="103"/>
      <c r="M71" s="100"/>
      <c r="N71" s="100"/>
      <c r="O71" s="533"/>
    </row>
    <row r="72" spans="1:15" ht="12.95" customHeight="1" x14ac:dyDescent="0.25">
      <c r="A72" s="126"/>
      <c r="B72" s="126"/>
      <c r="C72" s="130"/>
      <c r="D72" s="126"/>
      <c r="E72" s="126"/>
      <c r="F72" s="126"/>
      <c r="G72" s="126"/>
      <c r="H72" s="126"/>
      <c r="I72" s="129"/>
      <c r="J72" s="129"/>
      <c r="K72" s="129"/>
      <c r="L72" s="131" t="str">
        <f>L30</f>
        <v>ANDI PATMAHWATI, SE</v>
      </c>
      <c r="M72" s="100"/>
      <c r="N72" s="100"/>
      <c r="O72" s="533"/>
    </row>
    <row r="73" spans="1:15" ht="12.95" customHeight="1" x14ac:dyDescent="0.25">
      <c r="A73" s="126"/>
      <c r="B73" s="126"/>
      <c r="C73" s="130"/>
      <c r="D73" s="126"/>
      <c r="E73" s="126"/>
      <c r="F73" s="126"/>
      <c r="G73" s="126"/>
      <c r="H73" s="126"/>
      <c r="I73" s="129"/>
      <c r="J73" s="129"/>
      <c r="K73" s="129"/>
      <c r="L73" s="100" t="str">
        <f>L31</f>
        <v>N I P .198307162010012008</v>
      </c>
      <c r="M73" s="100"/>
      <c r="N73" s="100"/>
      <c r="O73" s="533"/>
    </row>
    <row r="74" spans="1:15" ht="12.95" customHeight="1" x14ac:dyDescent="0.25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533"/>
    </row>
    <row r="75" spans="1:15" ht="12.95" customHeight="1" x14ac:dyDescent="0.25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533"/>
    </row>
    <row r="76" spans="1:15" ht="12.95" customHeight="1" x14ac:dyDescent="0.25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533"/>
    </row>
    <row r="77" spans="1:15" ht="12.95" customHeight="1" x14ac:dyDescent="0.25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533"/>
    </row>
    <row r="78" spans="1:15" ht="12.95" customHeight="1" x14ac:dyDescent="0.25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533"/>
    </row>
    <row r="79" spans="1:15" x14ac:dyDescent="0.25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  <row r="80" spans="1:15" ht="12.95" customHeight="1" x14ac:dyDescent="0.25">
      <c r="A80" s="100"/>
      <c r="B80" s="100"/>
      <c r="C80" s="100"/>
      <c r="D80" s="100"/>
      <c r="E80" s="101"/>
      <c r="F80" s="101"/>
      <c r="G80" s="101"/>
      <c r="H80" s="101"/>
      <c r="I80" s="102"/>
      <c r="J80" s="102"/>
      <c r="K80" s="102"/>
      <c r="L80" s="100"/>
      <c r="M80" s="100"/>
      <c r="N80" s="100"/>
      <c r="O80" s="533"/>
    </row>
    <row r="81" spans="1:16" ht="12.95" customHeight="1" x14ac:dyDescent="0.25">
      <c r="A81" s="100"/>
      <c r="B81" s="100"/>
      <c r="C81" s="100"/>
      <c r="D81" s="100"/>
      <c r="E81" s="101"/>
      <c r="F81" s="101"/>
      <c r="G81" s="101"/>
      <c r="H81" s="101"/>
      <c r="I81" s="102"/>
      <c r="J81" s="102"/>
      <c r="K81" s="102"/>
      <c r="L81" s="100"/>
      <c r="M81" s="100"/>
      <c r="N81" s="100"/>
      <c r="O81" s="533"/>
    </row>
    <row r="82" spans="1:16" ht="12.95" customHeight="1" x14ac:dyDescent="0.25">
      <c r="A82" s="103" t="s">
        <v>7</v>
      </c>
      <c r="B82" s="103"/>
      <c r="C82" s="103" t="s">
        <v>8</v>
      </c>
      <c r="D82" s="100"/>
      <c r="E82" s="102"/>
      <c r="F82" s="102"/>
      <c r="G82" s="102"/>
      <c r="H82" s="102"/>
      <c r="I82" s="102"/>
      <c r="J82" s="102"/>
      <c r="K82" s="102"/>
      <c r="L82" s="100"/>
      <c r="M82" s="100"/>
      <c r="N82" s="100"/>
      <c r="O82" s="533"/>
    </row>
    <row r="83" spans="1:16" ht="12.95" customHeight="1" x14ac:dyDescent="0.25">
      <c r="A83" s="103" t="s">
        <v>65</v>
      </c>
      <c r="B83" s="103"/>
      <c r="C83" s="103" t="s">
        <v>240</v>
      </c>
      <c r="D83" s="100"/>
      <c r="E83" s="102"/>
      <c r="F83" s="102"/>
      <c r="G83" s="102"/>
      <c r="H83" s="102"/>
      <c r="I83" s="102"/>
      <c r="J83" s="102"/>
      <c r="K83" s="103"/>
      <c r="L83" s="103"/>
      <c r="M83" s="103"/>
      <c r="N83" s="103"/>
      <c r="O83" s="533"/>
    </row>
    <row r="84" spans="1:16" ht="12.95" customHeight="1" x14ac:dyDescent="0.25">
      <c r="A84" s="103" t="s">
        <v>9</v>
      </c>
      <c r="B84" s="103"/>
      <c r="C84" s="103" t="s">
        <v>10</v>
      </c>
      <c r="D84" s="100"/>
      <c r="E84" s="102"/>
      <c r="F84" s="102"/>
      <c r="G84" s="102"/>
      <c r="H84" s="102"/>
      <c r="I84" s="102"/>
      <c r="J84" s="102"/>
      <c r="K84" s="103" t="str">
        <f>K51</f>
        <v>Keadaan Bulan : Mei 2025</v>
      </c>
      <c r="L84" s="103"/>
      <c r="M84" s="103"/>
      <c r="N84" s="103"/>
      <c r="O84" s="533"/>
    </row>
    <row r="85" spans="1:16" ht="12.95" customHeight="1" thickBot="1" x14ac:dyDescent="0.3">
      <c r="A85" s="103"/>
      <c r="B85" s="103"/>
      <c r="C85" s="103"/>
      <c r="D85" s="100"/>
      <c r="E85" s="100"/>
      <c r="F85" s="100"/>
      <c r="G85" s="100"/>
      <c r="H85" s="100"/>
      <c r="I85" s="100"/>
      <c r="J85" s="100"/>
      <c r="K85" s="100"/>
      <c r="L85" s="99"/>
      <c r="M85" s="697" t="s">
        <v>67</v>
      </c>
      <c r="N85" s="697"/>
      <c r="O85" s="533"/>
    </row>
    <row r="86" spans="1:16" ht="12.95" customHeight="1" thickTop="1" x14ac:dyDescent="0.25">
      <c r="A86" s="661" t="s">
        <v>68</v>
      </c>
      <c r="B86" s="664" t="s">
        <v>69</v>
      </c>
      <c r="C86" s="701"/>
      <c r="D86" s="670" t="s">
        <v>70</v>
      </c>
      <c r="E86" s="671"/>
      <c r="F86" s="675" t="s">
        <v>71</v>
      </c>
      <c r="G86" s="675" t="s">
        <v>72</v>
      </c>
      <c r="H86" s="675" t="s">
        <v>73</v>
      </c>
      <c r="I86" s="675" t="s">
        <v>74</v>
      </c>
      <c r="J86" s="691" t="s">
        <v>75</v>
      </c>
      <c r="K86" s="698"/>
      <c r="L86" s="670" t="s">
        <v>76</v>
      </c>
      <c r="M86" s="699"/>
      <c r="N86" s="700"/>
      <c r="O86" s="533"/>
    </row>
    <row r="87" spans="1:16" ht="12.95" customHeight="1" x14ac:dyDescent="0.25">
      <c r="A87" s="662"/>
      <c r="B87" s="702"/>
      <c r="C87" s="703"/>
      <c r="D87" s="681" t="s">
        <v>77</v>
      </c>
      <c r="E87" s="681" t="s">
        <v>78</v>
      </c>
      <c r="F87" s="685"/>
      <c r="G87" s="685"/>
      <c r="H87" s="685"/>
      <c r="I87" s="685"/>
      <c r="J87" s="681" t="s">
        <v>21</v>
      </c>
      <c r="K87" s="681" t="s">
        <v>79</v>
      </c>
      <c r="L87" s="681" t="s">
        <v>21</v>
      </c>
      <c r="M87" s="683" t="s">
        <v>79</v>
      </c>
      <c r="N87" s="706"/>
      <c r="O87" s="533"/>
    </row>
    <row r="88" spans="1:16" ht="12.95" customHeight="1" x14ac:dyDescent="0.25">
      <c r="A88" s="663"/>
      <c r="B88" s="704"/>
      <c r="C88" s="705"/>
      <c r="D88" s="682"/>
      <c r="E88" s="682"/>
      <c r="F88" s="682"/>
      <c r="G88" s="682"/>
      <c r="H88" s="682"/>
      <c r="I88" s="682"/>
      <c r="J88" s="682"/>
      <c r="K88" s="682"/>
      <c r="L88" s="682"/>
      <c r="M88" s="209" t="s">
        <v>24</v>
      </c>
      <c r="N88" s="210" t="s">
        <v>80</v>
      </c>
      <c r="O88" s="533"/>
    </row>
    <row r="89" spans="1:16" ht="12.95" customHeight="1" x14ac:dyDescent="0.25">
      <c r="A89" s="206">
        <v>1</v>
      </c>
      <c r="B89" s="655">
        <v>2</v>
      </c>
      <c r="C89" s="686"/>
      <c r="D89" s="207">
        <v>3</v>
      </c>
      <c r="E89" s="207">
        <v>4</v>
      </c>
      <c r="F89" s="207">
        <v>5</v>
      </c>
      <c r="G89" s="207">
        <v>6</v>
      </c>
      <c r="H89" s="207">
        <v>7</v>
      </c>
      <c r="I89" s="207">
        <v>8</v>
      </c>
      <c r="J89" s="207">
        <v>9</v>
      </c>
      <c r="K89" s="207">
        <v>10</v>
      </c>
      <c r="L89" s="207">
        <v>11</v>
      </c>
      <c r="M89" s="207">
        <v>12</v>
      </c>
      <c r="N89" s="208">
        <v>13</v>
      </c>
      <c r="O89" s="533"/>
    </row>
    <row r="90" spans="1:16" ht="12.95" customHeight="1" x14ac:dyDescent="0.25">
      <c r="A90" s="109">
        <v>1</v>
      </c>
      <c r="B90" s="110" t="s">
        <v>213</v>
      </c>
      <c r="C90" s="111"/>
      <c r="D90" s="201"/>
      <c r="E90" s="113"/>
      <c r="F90" s="132">
        <v>0</v>
      </c>
      <c r="G90" s="133">
        <f t="shared" ref="G90:G93" si="29">F90</f>
        <v>0</v>
      </c>
      <c r="H90" s="133"/>
      <c r="I90" s="133" t="e">
        <f>F90/F95*100</f>
        <v>#DIV/0!</v>
      </c>
      <c r="J90" s="133" t="e">
        <f t="shared" ref="J90:J93" si="30">M90/F90*100</f>
        <v>#DIV/0!</v>
      </c>
      <c r="K90" s="133" t="e">
        <f t="shared" ref="K90:K93" si="31">J90</f>
        <v>#DIV/0!</v>
      </c>
      <c r="L90" s="133" t="e">
        <f t="shared" ref="L90:L93" si="32">I90*J90/100</f>
        <v>#DIV/0!</v>
      </c>
      <c r="M90" s="133">
        <v>0</v>
      </c>
      <c r="N90" s="117" t="e">
        <f>M90/F95*100</f>
        <v>#DIV/0!</v>
      </c>
      <c r="O90" s="534">
        <f t="shared" ref="O90:O95" si="33">F90-M90</f>
        <v>0</v>
      </c>
    </row>
    <row r="91" spans="1:16" ht="12.95" customHeight="1" x14ac:dyDescent="0.25">
      <c r="A91" s="109">
        <v>2</v>
      </c>
      <c r="B91" s="110" t="s">
        <v>214</v>
      </c>
      <c r="C91" s="111"/>
      <c r="D91" s="201"/>
      <c r="E91" s="113"/>
      <c r="F91" s="132">
        <v>0</v>
      </c>
      <c r="G91" s="133">
        <f t="shared" si="29"/>
        <v>0</v>
      </c>
      <c r="H91" s="133"/>
      <c r="I91" s="133" t="e">
        <f>F91/F95*100</f>
        <v>#DIV/0!</v>
      </c>
      <c r="J91" s="133" t="e">
        <f t="shared" si="30"/>
        <v>#DIV/0!</v>
      </c>
      <c r="K91" s="133" t="e">
        <f t="shared" si="31"/>
        <v>#DIV/0!</v>
      </c>
      <c r="L91" s="133" t="e">
        <f t="shared" si="32"/>
        <v>#DIV/0!</v>
      </c>
      <c r="M91" s="133">
        <v>0</v>
      </c>
      <c r="N91" s="117" t="e">
        <f>M91/F95*100</f>
        <v>#DIV/0!</v>
      </c>
      <c r="O91" s="534">
        <f t="shared" si="33"/>
        <v>0</v>
      </c>
      <c r="P91" s="225"/>
    </row>
    <row r="92" spans="1:16" s="230" customFormat="1" ht="12.95" customHeight="1" x14ac:dyDescent="0.25">
      <c r="A92" s="109">
        <v>3</v>
      </c>
      <c r="B92" s="110" t="s">
        <v>229</v>
      </c>
      <c r="C92" s="111"/>
      <c r="D92" s="201"/>
      <c r="E92" s="113"/>
      <c r="F92" s="132">
        <v>0</v>
      </c>
      <c r="G92" s="133">
        <f t="shared" si="29"/>
        <v>0</v>
      </c>
      <c r="H92" s="133"/>
      <c r="I92" s="133" t="e">
        <f>F92/F95*100</f>
        <v>#DIV/0!</v>
      </c>
      <c r="J92" s="133" t="e">
        <f t="shared" si="30"/>
        <v>#DIV/0!</v>
      </c>
      <c r="K92" s="133" t="e">
        <f t="shared" si="31"/>
        <v>#DIV/0!</v>
      </c>
      <c r="L92" s="133" t="e">
        <f t="shared" si="32"/>
        <v>#DIV/0!</v>
      </c>
      <c r="M92" s="133">
        <v>0</v>
      </c>
      <c r="N92" s="117" t="e">
        <f>M92/F95*100</f>
        <v>#DIV/0!</v>
      </c>
      <c r="O92" s="534">
        <f t="shared" si="33"/>
        <v>0</v>
      </c>
      <c r="P92" s="237"/>
    </row>
    <row r="93" spans="1:16" s="230" customFormat="1" ht="12.95" customHeight="1" x14ac:dyDescent="0.25">
      <c r="A93" s="109">
        <v>4</v>
      </c>
      <c r="B93" s="110" t="s">
        <v>89</v>
      </c>
      <c r="C93" s="111"/>
      <c r="D93" s="201"/>
      <c r="E93" s="113"/>
      <c r="F93" s="132">
        <v>0</v>
      </c>
      <c r="G93" s="133">
        <f t="shared" si="29"/>
        <v>0</v>
      </c>
      <c r="H93" s="133"/>
      <c r="I93" s="133" t="e">
        <f>F93/F95*100</f>
        <v>#DIV/0!</v>
      </c>
      <c r="J93" s="133" t="e">
        <f t="shared" si="30"/>
        <v>#DIV/0!</v>
      </c>
      <c r="K93" s="133" t="e">
        <f t="shared" si="31"/>
        <v>#DIV/0!</v>
      </c>
      <c r="L93" s="133" t="e">
        <f t="shared" si="32"/>
        <v>#DIV/0!</v>
      </c>
      <c r="M93" s="133">
        <v>0</v>
      </c>
      <c r="N93" s="117" t="e">
        <f>M93/F95*100</f>
        <v>#DIV/0!</v>
      </c>
      <c r="O93" s="534">
        <f t="shared" si="33"/>
        <v>0</v>
      </c>
      <c r="P93" s="237"/>
    </row>
    <row r="94" spans="1:16" ht="12.95" customHeight="1" x14ac:dyDescent="0.25">
      <c r="A94" s="119"/>
      <c r="B94" s="120"/>
      <c r="C94" s="121"/>
      <c r="D94" s="122"/>
      <c r="E94" s="122"/>
      <c r="F94" s="137"/>
      <c r="G94" s="124"/>
      <c r="H94" s="124"/>
      <c r="I94" s="124"/>
      <c r="J94" s="124"/>
      <c r="K94" s="124"/>
      <c r="L94" s="115"/>
      <c r="M94" s="124"/>
      <c r="N94" s="125"/>
      <c r="O94" s="533"/>
    </row>
    <row r="95" spans="1:16" ht="12.95" customHeight="1" thickBot="1" x14ac:dyDescent="0.3">
      <c r="A95" s="657" t="s">
        <v>35</v>
      </c>
      <c r="B95" s="658"/>
      <c r="C95" s="658"/>
      <c r="D95" s="658"/>
      <c r="E95" s="659"/>
      <c r="F95" s="43">
        <f>SUM(F90:F93)</f>
        <v>0</v>
      </c>
      <c r="G95" s="43">
        <f>SUM(G90:G93)</f>
        <v>0</v>
      </c>
      <c r="H95" s="43"/>
      <c r="I95" s="43">
        <v>0</v>
      </c>
      <c r="J95" s="43">
        <v>0</v>
      </c>
      <c r="K95" s="43">
        <v>0</v>
      </c>
      <c r="L95" s="96">
        <f t="shared" ref="L95" si="34">I95*J95/100</f>
        <v>0</v>
      </c>
      <c r="M95" s="43">
        <f>SUM(M90:M93)</f>
        <v>0</v>
      </c>
      <c r="N95" s="43">
        <v>0</v>
      </c>
      <c r="O95" s="535">
        <f t="shared" si="33"/>
        <v>0</v>
      </c>
      <c r="P95" s="225"/>
    </row>
    <row r="96" spans="1:16" ht="12.95" customHeight="1" thickTop="1" x14ac:dyDescent="0.25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533"/>
    </row>
    <row r="97" spans="1:15" ht="12.95" customHeight="1" x14ac:dyDescent="0.25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533"/>
    </row>
    <row r="98" spans="1:15" ht="12.95" customHeight="1" x14ac:dyDescent="0.25">
      <c r="A98" s="126"/>
      <c r="B98" s="127"/>
      <c r="C98" s="127"/>
      <c r="D98" s="126"/>
      <c r="E98" s="126"/>
      <c r="F98" s="126"/>
      <c r="G98" s="126"/>
      <c r="H98" s="126"/>
      <c r="I98" s="100"/>
      <c r="J98" s="100"/>
      <c r="K98" s="100"/>
      <c r="L98" s="128" t="str">
        <f>L67</f>
        <v>Matalalang,  28 Mei 2025</v>
      </c>
      <c r="M98" s="99"/>
      <c r="N98" s="99"/>
      <c r="O98" s="533"/>
    </row>
    <row r="99" spans="1:15" ht="12.95" customHeight="1" x14ac:dyDescent="0.25">
      <c r="A99" s="126"/>
      <c r="B99" s="126"/>
      <c r="C99" s="126"/>
      <c r="D99" s="126"/>
      <c r="E99" s="126"/>
      <c r="F99" s="126"/>
      <c r="G99" s="126"/>
      <c r="H99" s="126"/>
      <c r="I99" s="129"/>
      <c r="J99" s="129"/>
      <c r="K99" s="129"/>
      <c r="L99" s="99"/>
      <c r="M99" s="99"/>
      <c r="N99" s="99"/>
      <c r="O99" s="533"/>
    </row>
    <row r="100" spans="1:15" ht="12.95" customHeight="1" x14ac:dyDescent="0.25">
      <c r="A100" s="126"/>
      <c r="B100" s="126"/>
      <c r="C100" s="126"/>
      <c r="D100" s="126"/>
      <c r="E100" s="126"/>
      <c r="F100" s="126"/>
      <c r="G100" s="126"/>
      <c r="H100" s="126"/>
      <c r="I100" s="129"/>
      <c r="J100" s="129"/>
      <c r="K100" s="129"/>
      <c r="L100" s="103" t="s">
        <v>87</v>
      </c>
      <c r="M100" s="99"/>
      <c r="N100" s="99"/>
      <c r="O100" s="533"/>
    </row>
    <row r="101" spans="1:15" ht="12.95" customHeight="1" x14ac:dyDescent="0.25">
      <c r="A101" s="126"/>
      <c r="B101" s="126"/>
      <c r="C101" s="130"/>
      <c r="D101" s="126"/>
      <c r="E101" s="126"/>
      <c r="F101" s="126"/>
      <c r="G101" s="126"/>
      <c r="H101" s="126"/>
      <c r="I101" s="129"/>
      <c r="J101" s="129"/>
      <c r="K101" s="129"/>
      <c r="L101" s="131"/>
      <c r="M101" s="100"/>
      <c r="N101" s="99"/>
      <c r="O101" s="533"/>
    </row>
    <row r="102" spans="1:15" ht="12.95" customHeight="1" x14ac:dyDescent="0.25">
      <c r="A102" s="126"/>
      <c r="B102" s="126"/>
      <c r="C102" s="130"/>
      <c r="D102" s="126"/>
      <c r="E102" s="126"/>
      <c r="F102" s="126"/>
      <c r="G102" s="126"/>
      <c r="H102" s="126"/>
      <c r="I102" s="129"/>
      <c r="J102" s="129"/>
      <c r="K102" s="129"/>
      <c r="L102" s="103"/>
      <c r="M102" s="100"/>
      <c r="N102" s="100"/>
      <c r="O102" s="533"/>
    </row>
    <row r="103" spans="1:15" ht="12.95" customHeight="1" x14ac:dyDescent="0.25">
      <c r="A103" s="126"/>
      <c r="B103" s="126"/>
      <c r="C103" s="130"/>
      <c r="D103" s="126"/>
      <c r="E103" s="126"/>
      <c r="F103" s="126"/>
      <c r="G103" s="126"/>
      <c r="H103" s="126"/>
      <c r="I103" s="129"/>
      <c r="J103" s="129"/>
      <c r="K103" s="129"/>
      <c r="L103" s="131" t="str">
        <f>L72</f>
        <v>ANDI PATMAHWATI, SE</v>
      </c>
      <c r="M103" s="100"/>
      <c r="N103" s="100"/>
      <c r="O103" s="533"/>
    </row>
    <row r="104" spans="1:15" ht="12.95" customHeight="1" x14ac:dyDescent="0.25">
      <c r="A104" s="126"/>
      <c r="B104" s="126"/>
      <c r="C104" s="130"/>
      <c r="D104" s="126"/>
      <c r="E104" s="126"/>
      <c r="F104" s="126"/>
      <c r="G104" s="126"/>
      <c r="H104" s="126"/>
      <c r="I104" s="129"/>
      <c r="J104" s="129"/>
      <c r="K104" s="129"/>
      <c r="L104" s="100" t="str">
        <f>L73</f>
        <v>N I P .198307162010012008</v>
      </c>
      <c r="M104" s="100"/>
      <c r="N104" s="100"/>
      <c r="O104" s="533"/>
    </row>
    <row r="105" spans="1:15" ht="12.95" customHeight="1" x14ac:dyDescent="0.25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533"/>
    </row>
    <row r="106" spans="1:15" ht="12.95" customHeight="1" x14ac:dyDescent="0.25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533"/>
    </row>
    <row r="110" spans="1:15" ht="12.95" customHeight="1" x14ac:dyDescent="0.25">
      <c r="A110" s="100"/>
      <c r="B110" s="100"/>
      <c r="C110" s="100"/>
      <c r="D110" s="100"/>
      <c r="E110" s="101"/>
      <c r="F110" s="101"/>
      <c r="G110" s="101"/>
      <c r="H110" s="101"/>
      <c r="I110" s="102"/>
      <c r="J110" s="102"/>
      <c r="K110" s="102"/>
      <c r="L110" s="100"/>
      <c r="M110" s="100"/>
      <c r="N110" s="100"/>
      <c r="O110" s="533"/>
    </row>
    <row r="111" spans="1:15" ht="12.95" customHeight="1" x14ac:dyDescent="0.25">
      <c r="A111" s="100"/>
      <c r="B111" s="100"/>
      <c r="C111" s="100"/>
      <c r="D111" s="100"/>
      <c r="E111" s="101"/>
      <c r="F111" s="101"/>
      <c r="G111" s="101"/>
      <c r="H111" s="101"/>
      <c r="I111" s="102"/>
      <c r="J111" s="102"/>
      <c r="K111" s="102"/>
      <c r="L111" s="100"/>
      <c r="M111" s="100"/>
      <c r="N111" s="100"/>
      <c r="O111" s="533"/>
    </row>
    <row r="112" spans="1:15" ht="12.95" customHeight="1" x14ac:dyDescent="0.25">
      <c r="A112" s="103" t="s">
        <v>7</v>
      </c>
      <c r="B112" s="103"/>
      <c r="C112" s="103" t="s">
        <v>8</v>
      </c>
      <c r="D112" s="100"/>
      <c r="E112" s="102"/>
      <c r="F112" s="102"/>
      <c r="G112" s="102"/>
      <c r="H112" s="102"/>
      <c r="I112" s="102"/>
      <c r="J112" s="102"/>
      <c r="K112" s="102"/>
      <c r="L112" s="100"/>
      <c r="M112" s="100"/>
      <c r="N112" s="100"/>
      <c r="O112" s="533"/>
    </row>
    <row r="113" spans="1:16" ht="12.95" customHeight="1" x14ac:dyDescent="0.25">
      <c r="A113" s="103" t="s">
        <v>65</v>
      </c>
      <c r="B113" s="103"/>
      <c r="C113" s="103" t="s">
        <v>241</v>
      </c>
      <c r="D113" s="100"/>
      <c r="E113" s="102"/>
      <c r="F113" s="102"/>
      <c r="G113" s="102"/>
      <c r="H113" s="102"/>
      <c r="I113" s="102"/>
      <c r="J113" s="102"/>
      <c r="K113" s="103"/>
      <c r="L113" s="103"/>
      <c r="M113" s="103"/>
      <c r="N113" s="103"/>
      <c r="O113" s="533"/>
    </row>
    <row r="114" spans="1:16" ht="12.95" customHeight="1" x14ac:dyDescent="0.25">
      <c r="A114" s="103" t="s">
        <v>9</v>
      </c>
      <c r="B114" s="103"/>
      <c r="C114" s="103" t="s">
        <v>10</v>
      </c>
      <c r="D114" s="100"/>
      <c r="E114" s="102"/>
      <c r="F114" s="102"/>
      <c r="G114" s="102"/>
      <c r="H114" s="102"/>
      <c r="I114" s="102"/>
      <c r="J114" s="102"/>
      <c r="K114" s="103" t="str">
        <f>K84</f>
        <v>Keadaan Bulan : Mei 2025</v>
      </c>
      <c r="L114" s="103"/>
      <c r="M114" s="103"/>
      <c r="N114" s="103"/>
      <c r="O114" s="533"/>
    </row>
    <row r="115" spans="1:16" ht="12.95" customHeight="1" thickBot="1" x14ac:dyDescent="0.3">
      <c r="A115" s="103"/>
      <c r="B115" s="103"/>
      <c r="C115" s="103"/>
      <c r="D115" s="100"/>
      <c r="E115" s="100"/>
      <c r="F115" s="100"/>
      <c r="G115" s="100"/>
      <c r="H115" s="100"/>
      <c r="I115" s="100"/>
      <c r="J115" s="100"/>
      <c r="K115" s="100"/>
      <c r="L115" s="99"/>
      <c r="M115" s="697" t="s">
        <v>67</v>
      </c>
      <c r="N115" s="697"/>
      <c r="O115" s="533"/>
    </row>
    <row r="116" spans="1:16" ht="12.95" customHeight="1" thickTop="1" x14ac:dyDescent="0.25">
      <c r="A116" s="661" t="s">
        <v>68</v>
      </c>
      <c r="B116" s="664" t="s">
        <v>69</v>
      </c>
      <c r="C116" s="701"/>
      <c r="D116" s="670" t="s">
        <v>70</v>
      </c>
      <c r="E116" s="671"/>
      <c r="F116" s="675" t="s">
        <v>71</v>
      </c>
      <c r="G116" s="675" t="s">
        <v>72</v>
      </c>
      <c r="H116" s="675" t="s">
        <v>73</v>
      </c>
      <c r="I116" s="675" t="s">
        <v>74</v>
      </c>
      <c r="J116" s="691" t="s">
        <v>75</v>
      </c>
      <c r="K116" s="698"/>
      <c r="L116" s="670" t="s">
        <v>76</v>
      </c>
      <c r="M116" s="699"/>
      <c r="N116" s="700"/>
      <c r="O116" s="533"/>
    </row>
    <row r="117" spans="1:16" ht="12.95" customHeight="1" x14ac:dyDescent="0.25">
      <c r="A117" s="662"/>
      <c r="B117" s="702"/>
      <c r="C117" s="703"/>
      <c r="D117" s="681" t="s">
        <v>77</v>
      </c>
      <c r="E117" s="681" t="s">
        <v>78</v>
      </c>
      <c r="F117" s="685"/>
      <c r="G117" s="685"/>
      <c r="H117" s="685"/>
      <c r="I117" s="685"/>
      <c r="J117" s="681" t="s">
        <v>21</v>
      </c>
      <c r="K117" s="681" t="s">
        <v>79</v>
      </c>
      <c r="L117" s="681" t="s">
        <v>21</v>
      </c>
      <c r="M117" s="683" t="s">
        <v>79</v>
      </c>
      <c r="N117" s="706"/>
      <c r="O117" s="533"/>
    </row>
    <row r="118" spans="1:16" ht="12.95" customHeight="1" x14ac:dyDescent="0.25">
      <c r="A118" s="663"/>
      <c r="B118" s="704"/>
      <c r="C118" s="705"/>
      <c r="D118" s="682"/>
      <c r="E118" s="682"/>
      <c r="F118" s="682"/>
      <c r="G118" s="682"/>
      <c r="H118" s="682"/>
      <c r="I118" s="682"/>
      <c r="J118" s="682"/>
      <c r="K118" s="682"/>
      <c r="L118" s="682"/>
      <c r="M118" s="209" t="s">
        <v>24</v>
      </c>
      <c r="N118" s="210" t="s">
        <v>80</v>
      </c>
      <c r="O118" s="533"/>
    </row>
    <row r="119" spans="1:16" ht="12.95" customHeight="1" x14ac:dyDescent="0.25">
      <c r="A119" s="206">
        <v>1</v>
      </c>
      <c r="B119" s="655">
        <v>2</v>
      </c>
      <c r="C119" s="686"/>
      <c r="D119" s="207">
        <v>3</v>
      </c>
      <c r="E119" s="207">
        <v>4</v>
      </c>
      <c r="F119" s="207">
        <v>5</v>
      </c>
      <c r="G119" s="207">
        <v>6</v>
      </c>
      <c r="H119" s="207">
        <v>7</v>
      </c>
      <c r="I119" s="207">
        <v>8</v>
      </c>
      <c r="J119" s="207">
        <v>9</v>
      </c>
      <c r="K119" s="207">
        <v>10</v>
      </c>
      <c r="L119" s="207">
        <v>11</v>
      </c>
      <c r="M119" s="207">
        <v>12</v>
      </c>
      <c r="N119" s="208">
        <v>13</v>
      </c>
      <c r="O119" s="533"/>
    </row>
    <row r="120" spans="1:16" ht="12.95" customHeight="1" x14ac:dyDescent="0.25">
      <c r="A120" s="109">
        <v>1</v>
      </c>
      <c r="B120" s="110" t="s">
        <v>214</v>
      </c>
      <c r="C120" s="111"/>
      <c r="D120" s="201"/>
      <c r="E120" s="113"/>
      <c r="F120" s="132">
        <v>0</v>
      </c>
      <c r="G120" s="133">
        <f t="shared" ref="G120:G121" si="35">F120</f>
        <v>0</v>
      </c>
      <c r="H120" s="133"/>
      <c r="I120" s="133" t="e">
        <f>F120/F123*100</f>
        <v>#DIV/0!</v>
      </c>
      <c r="J120" s="133" t="e">
        <f t="shared" ref="J120:J121" si="36">M120/F120*100</f>
        <v>#DIV/0!</v>
      </c>
      <c r="K120" s="133" t="e">
        <f t="shared" ref="K120:K121" si="37">J120</f>
        <v>#DIV/0!</v>
      </c>
      <c r="L120" s="133" t="e">
        <f t="shared" ref="L120:L121" si="38">I120*J120/100</f>
        <v>#DIV/0!</v>
      </c>
      <c r="M120" s="133">
        <v>0</v>
      </c>
      <c r="N120" s="117" t="e">
        <f>M120/F123*100</f>
        <v>#DIV/0!</v>
      </c>
      <c r="O120" s="534">
        <f t="shared" ref="O120:O123" si="39">F120-M120</f>
        <v>0</v>
      </c>
      <c r="P120" s="225"/>
    </row>
    <row r="121" spans="1:16" s="230" customFormat="1" ht="12.95" customHeight="1" x14ac:dyDescent="0.25">
      <c r="A121" s="109">
        <v>2</v>
      </c>
      <c r="B121" s="110" t="s">
        <v>89</v>
      </c>
      <c r="C121" s="111"/>
      <c r="D121" s="201"/>
      <c r="E121" s="113"/>
      <c r="F121" s="132">
        <v>0</v>
      </c>
      <c r="G121" s="133">
        <f t="shared" si="35"/>
        <v>0</v>
      </c>
      <c r="H121" s="133"/>
      <c r="I121" s="133" t="e">
        <f>F121/F123*100</f>
        <v>#DIV/0!</v>
      </c>
      <c r="J121" s="133" t="e">
        <f t="shared" si="36"/>
        <v>#DIV/0!</v>
      </c>
      <c r="K121" s="133" t="e">
        <f t="shared" si="37"/>
        <v>#DIV/0!</v>
      </c>
      <c r="L121" s="133" t="e">
        <f t="shared" si="38"/>
        <v>#DIV/0!</v>
      </c>
      <c r="M121" s="133">
        <v>0</v>
      </c>
      <c r="N121" s="117" t="e">
        <f>M121/F123*100</f>
        <v>#DIV/0!</v>
      </c>
      <c r="O121" s="534">
        <f t="shared" si="39"/>
        <v>0</v>
      </c>
      <c r="P121" s="237"/>
    </row>
    <row r="122" spans="1:16" ht="12.95" customHeight="1" x14ac:dyDescent="0.25">
      <c r="A122" s="119"/>
      <c r="B122" s="120"/>
      <c r="C122" s="121"/>
      <c r="D122" s="122"/>
      <c r="E122" s="122"/>
      <c r="F122" s="137"/>
      <c r="G122" s="124"/>
      <c r="H122" s="124"/>
      <c r="I122" s="124"/>
      <c r="J122" s="124"/>
      <c r="K122" s="124"/>
      <c r="L122" s="115"/>
      <c r="M122" s="124"/>
      <c r="N122" s="125"/>
      <c r="O122" s="533"/>
    </row>
    <row r="123" spans="1:16" ht="12.95" customHeight="1" thickBot="1" x14ac:dyDescent="0.3">
      <c r="A123" s="657" t="s">
        <v>35</v>
      </c>
      <c r="B123" s="658"/>
      <c r="C123" s="658"/>
      <c r="D123" s="658"/>
      <c r="E123" s="659"/>
      <c r="F123" s="43">
        <f>SUM(F120:F121)</f>
        <v>0</v>
      </c>
      <c r="G123" s="43">
        <f>SUM(G120:G121)</f>
        <v>0</v>
      </c>
      <c r="H123" s="43"/>
      <c r="I123" s="43">
        <v>0</v>
      </c>
      <c r="J123" s="43">
        <v>0</v>
      </c>
      <c r="K123" s="43">
        <f>J123</f>
        <v>0</v>
      </c>
      <c r="L123" s="96">
        <f t="shared" ref="L123" si="40">I123*J123/100</f>
        <v>0</v>
      </c>
      <c r="M123" s="43">
        <f>SUM(M120:M121)</f>
        <v>0</v>
      </c>
      <c r="N123" s="43">
        <v>0</v>
      </c>
      <c r="O123" s="535">
        <f t="shared" si="39"/>
        <v>0</v>
      </c>
      <c r="P123" s="225"/>
    </row>
    <row r="124" spans="1:16" ht="12.95" customHeight="1" thickTop="1" x14ac:dyDescent="0.25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533"/>
    </row>
    <row r="125" spans="1:16" ht="12.95" customHeight="1" x14ac:dyDescent="0.25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533"/>
    </row>
    <row r="126" spans="1:16" ht="12.95" customHeight="1" x14ac:dyDescent="0.25">
      <c r="A126" s="126"/>
      <c r="B126" s="127"/>
      <c r="C126" s="127"/>
      <c r="D126" s="126"/>
      <c r="E126" s="126"/>
      <c r="F126" s="126"/>
      <c r="G126" s="126"/>
      <c r="H126" s="126"/>
      <c r="I126" s="100"/>
      <c r="J126" s="100"/>
      <c r="K126" s="100"/>
      <c r="L126" s="128" t="str">
        <f>L98</f>
        <v>Matalalang,  28 Mei 2025</v>
      </c>
      <c r="M126" s="99"/>
      <c r="N126" s="99"/>
      <c r="O126" s="533"/>
    </row>
    <row r="127" spans="1:16" ht="12.95" customHeight="1" x14ac:dyDescent="0.25">
      <c r="A127" s="126"/>
      <c r="B127" s="126"/>
      <c r="C127" s="126"/>
      <c r="D127" s="126"/>
      <c r="E127" s="126"/>
      <c r="F127" s="126"/>
      <c r="G127" s="126"/>
      <c r="H127" s="126"/>
      <c r="I127" s="129"/>
      <c r="J127" s="129"/>
      <c r="K127" s="129"/>
      <c r="L127" s="99"/>
      <c r="M127" s="99"/>
      <c r="N127" s="99"/>
      <c r="O127" s="533"/>
    </row>
    <row r="128" spans="1:16" ht="12.95" customHeight="1" x14ac:dyDescent="0.25">
      <c r="A128" s="126"/>
      <c r="B128" s="126"/>
      <c r="C128" s="126"/>
      <c r="D128" s="126"/>
      <c r="E128" s="126"/>
      <c r="F128" s="126"/>
      <c r="G128" s="126"/>
      <c r="H128" s="126"/>
      <c r="I128" s="129"/>
      <c r="J128" s="129"/>
      <c r="K128" s="129"/>
      <c r="L128" s="103" t="s">
        <v>87</v>
      </c>
      <c r="M128" s="99"/>
      <c r="N128" s="99"/>
      <c r="O128" s="533"/>
    </row>
    <row r="129" spans="1:15" ht="12.95" customHeight="1" x14ac:dyDescent="0.25">
      <c r="A129" s="126"/>
      <c r="B129" s="126"/>
      <c r="C129" s="130"/>
      <c r="D129" s="126"/>
      <c r="E129" s="126"/>
      <c r="F129" s="126"/>
      <c r="G129" s="126"/>
      <c r="H129" s="126"/>
      <c r="I129" s="129"/>
      <c r="J129" s="129"/>
      <c r="K129" s="129"/>
      <c r="L129" s="131"/>
      <c r="M129" s="100"/>
      <c r="N129" s="99"/>
      <c r="O129" s="533"/>
    </row>
    <row r="130" spans="1:15" ht="12.95" customHeight="1" x14ac:dyDescent="0.25">
      <c r="A130" s="126"/>
      <c r="B130" s="126"/>
      <c r="C130" s="130"/>
      <c r="D130" s="126"/>
      <c r="E130" s="126"/>
      <c r="F130" s="126"/>
      <c r="G130" s="126"/>
      <c r="H130" s="126"/>
      <c r="I130" s="129"/>
      <c r="J130" s="129"/>
      <c r="K130" s="129"/>
      <c r="L130" s="103"/>
      <c r="M130" s="100"/>
      <c r="N130" s="100"/>
      <c r="O130" s="533"/>
    </row>
    <row r="131" spans="1:15" ht="12.95" customHeight="1" x14ac:dyDescent="0.25">
      <c r="A131" s="126"/>
      <c r="B131" s="126"/>
      <c r="C131" s="130"/>
      <c r="D131" s="126"/>
      <c r="E131" s="126"/>
      <c r="F131" s="126"/>
      <c r="G131" s="126"/>
      <c r="H131" s="126"/>
      <c r="I131" s="129"/>
      <c r="J131" s="129"/>
      <c r="K131" s="129"/>
      <c r="L131" s="131" t="str">
        <f>L72</f>
        <v>ANDI PATMAHWATI, SE</v>
      </c>
      <c r="M131" s="100"/>
      <c r="N131" s="100"/>
      <c r="O131" s="533"/>
    </row>
    <row r="132" spans="1:15" ht="12.95" customHeight="1" x14ac:dyDescent="0.25">
      <c r="A132" s="126"/>
      <c r="B132" s="126"/>
      <c r="C132" s="130"/>
      <c r="D132" s="126"/>
      <c r="E132" s="126"/>
      <c r="F132" s="126"/>
      <c r="G132" s="126"/>
      <c r="H132" s="126"/>
      <c r="I132" s="129"/>
      <c r="J132" s="129"/>
      <c r="K132" s="129"/>
      <c r="L132" s="100" t="str">
        <f>L73</f>
        <v>N I P .198307162010012008</v>
      </c>
      <c r="M132" s="100"/>
      <c r="N132" s="100"/>
      <c r="O132" s="533"/>
    </row>
    <row r="133" spans="1:15" ht="12.95" customHeight="1" x14ac:dyDescent="0.25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533"/>
    </row>
    <row r="134" spans="1:15" ht="12.95" customHeight="1" x14ac:dyDescent="0.25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533"/>
    </row>
    <row r="156" spans="1:15" ht="12.95" customHeight="1" x14ac:dyDescent="0.25">
      <c r="A156" s="100"/>
      <c r="B156" s="100"/>
      <c r="C156" s="100"/>
      <c r="D156" s="100"/>
      <c r="E156" s="101"/>
      <c r="F156" s="101"/>
      <c r="G156" s="101"/>
      <c r="H156" s="101"/>
      <c r="I156" s="102"/>
      <c r="J156" s="102"/>
      <c r="K156" s="102"/>
      <c r="L156" s="100"/>
      <c r="M156" s="100"/>
      <c r="N156" s="100"/>
      <c r="O156" s="533"/>
    </row>
    <row r="157" spans="1:15" ht="12.95" customHeight="1" x14ac:dyDescent="0.25">
      <c r="A157" s="100"/>
      <c r="B157" s="100"/>
      <c r="C157" s="100"/>
      <c r="D157" s="100"/>
      <c r="E157" s="101"/>
      <c r="F157" s="101"/>
      <c r="G157" s="101"/>
      <c r="H157" s="101"/>
      <c r="I157" s="102"/>
      <c r="J157" s="102"/>
      <c r="K157" s="102"/>
      <c r="L157" s="100"/>
      <c r="M157" s="100"/>
      <c r="N157" s="100"/>
      <c r="O157" s="533"/>
    </row>
    <row r="158" spans="1:15" ht="12.95" customHeight="1" x14ac:dyDescent="0.25">
      <c r="A158" s="103" t="s">
        <v>7</v>
      </c>
      <c r="B158" s="103"/>
      <c r="C158" s="103" t="s">
        <v>8</v>
      </c>
      <c r="D158" s="100"/>
      <c r="E158" s="102"/>
      <c r="F158" s="102"/>
      <c r="G158" s="102"/>
      <c r="H158" s="102"/>
      <c r="I158" s="102"/>
      <c r="J158" s="102"/>
      <c r="K158" s="102"/>
      <c r="L158" s="100"/>
      <c r="M158" s="100"/>
      <c r="N158" s="100"/>
      <c r="O158" s="533"/>
    </row>
    <row r="159" spans="1:15" ht="12.95" customHeight="1" x14ac:dyDescent="0.25">
      <c r="A159" s="103" t="s">
        <v>65</v>
      </c>
      <c r="B159" s="103"/>
      <c r="C159" s="540" t="s">
        <v>256</v>
      </c>
      <c r="D159" s="100"/>
      <c r="E159" s="102"/>
      <c r="F159" s="102"/>
      <c r="G159" s="102"/>
      <c r="H159" s="102"/>
      <c r="I159" s="102"/>
      <c r="J159" s="102"/>
      <c r="K159" s="103"/>
      <c r="L159" s="103"/>
      <c r="M159" s="103"/>
      <c r="N159" s="103"/>
      <c r="O159" s="533"/>
    </row>
    <row r="160" spans="1:15" ht="12.95" customHeight="1" x14ac:dyDescent="0.25">
      <c r="A160" s="103" t="s">
        <v>9</v>
      </c>
      <c r="B160" s="103"/>
      <c r="C160" s="103" t="s">
        <v>10</v>
      </c>
      <c r="D160" s="100"/>
      <c r="E160" s="102"/>
      <c r="F160" s="102"/>
      <c r="G160" s="102"/>
      <c r="H160" s="102"/>
      <c r="I160" s="102"/>
      <c r="J160" s="102"/>
      <c r="K160" s="103" t="str">
        <f>K114</f>
        <v>Keadaan Bulan : Mei 2025</v>
      </c>
      <c r="L160" s="103"/>
      <c r="M160" s="103"/>
      <c r="N160" s="103"/>
      <c r="O160" s="533"/>
    </row>
    <row r="161" spans="1:18" ht="12.95" customHeight="1" thickBot="1" x14ac:dyDescent="0.3">
      <c r="A161" s="103"/>
      <c r="B161" s="103"/>
      <c r="C161" s="103"/>
      <c r="D161" s="100"/>
      <c r="E161" s="100"/>
      <c r="F161" s="100"/>
      <c r="G161" s="100"/>
      <c r="H161" s="100"/>
      <c r="I161" s="100"/>
      <c r="J161" s="100"/>
      <c r="K161" s="100"/>
      <c r="L161" s="99"/>
      <c r="M161" s="697" t="s">
        <v>67</v>
      </c>
      <c r="N161" s="697"/>
      <c r="O161" s="533"/>
    </row>
    <row r="162" spans="1:18" ht="12.95" customHeight="1" thickTop="1" x14ac:dyDescent="0.25">
      <c r="A162" s="661" t="s">
        <v>68</v>
      </c>
      <c r="B162" s="664" t="s">
        <v>69</v>
      </c>
      <c r="C162" s="701"/>
      <c r="D162" s="670" t="s">
        <v>70</v>
      </c>
      <c r="E162" s="671"/>
      <c r="F162" s="675" t="s">
        <v>71</v>
      </c>
      <c r="G162" s="675" t="s">
        <v>72</v>
      </c>
      <c r="H162" s="675" t="s">
        <v>73</v>
      </c>
      <c r="I162" s="675" t="s">
        <v>74</v>
      </c>
      <c r="J162" s="691" t="s">
        <v>75</v>
      </c>
      <c r="K162" s="698"/>
      <c r="L162" s="670" t="s">
        <v>76</v>
      </c>
      <c r="M162" s="699"/>
      <c r="N162" s="700"/>
      <c r="O162" s="533"/>
    </row>
    <row r="163" spans="1:18" ht="12.95" customHeight="1" x14ac:dyDescent="0.25">
      <c r="A163" s="662"/>
      <c r="B163" s="702"/>
      <c r="C163" s="703"/>
      <c r="D163" s="681" t="s">
        <v>77</v>
      </c>
      <c r="E163" s="681" t="s">
        <v>78</v>
      </c>
      <c r="F163" s="685"/>
      <c r="G163" s="685"/>
      <c r="H163" s="685"/>
      <c r="I163" s="685"/>
      <c r="J163" s="681" t="s">
        <v>21</v>
      </c>
      <c r="K163" s="681" t="s">
        <v>79</v>
      </c>
      <c r="L163" s="681" t="s">
        <v>21</v>
      </c>
      <c r="M163" s="683" t="s">
        <v>79</v>
      </c>
      <c r="N163" s="706"/>
      <c r="O163" s="533"/>
    </row>
    <row r="164" spans="1:18" ht="12.95" customHeight="1" x14ac:dyDescent="0.25">
      <c r="A164" s="663"/>
      <c r="B164" s="704"/>
      <c r="C164" s="705"/>
      <c r="D164" s="682"/>
      <c r="E164" s="682"/>
      <c r="F164" s="682"/>
      <c r="G164" s="682"/>
      <c r="H164" s="682"/>
      <c r="I164" s="682"/>
      <c r="J164" s="682"/>
      <c r="K164" s="682"/>
      <c r="L164" s="682"/>
      <c r="M164" s="209" t="s">
        <v>24</v>
      </c>
      <c r="N164" s="210" t="s">
        <v>80</v>
      </c>
      <c r="O164" s="533"/>
    </row>
    <row r="165" spans="1:18" ht="12.95" customHeight="1" x14ac:dyDescent="0.25">
      <c r="A165" s="206">
        <v>1</v>
      </c>
      <c r="B165" s="655">
        <v>2</v>
      </c>
      <c r="C165" s="686"/>
      <c r="D165" s="207">
        <v>3</v>
      </c>
      <c r="E165" s="207">
        <v>4</v>
      </c>
      <c r="F165" s="207">
        <v>5</v>
      </c>
      <c r="G165" s="207">
        <v>6</v>
      </c>
      <c r="H165" s="207">
        <v>7</v>
      </c>
      <c r="I165" s="207">
        <v>8</v>
      </c>
      <c r="J165" s="207">
        <v>9</v>
      </c>
      <c r="K165" s="207">
        <v>10</v>
      </c>
      <c r="L165" s="207">
        <v>11</v>
      </c>
      <c r="M165" s="207">
        <v>12</v>
      </c>
      <c r="N165" s="208">
        <v>13</v>
      </c>
      <c r="O165" s="533"/>
    </row>
    <row r="166" spans="1:18" ht="12.95" customHeight="1" x14ac:dyDescent="0.25">
      <c r="A166" s="109"/>
      <c r="B166" s="110" t="s">
        <v>213</v>
      </c>
      <c r="C166" s="111"/>
      <c r="D166" s="201"/>
      <c r="E166" s="113"/>
      <c r="F166" s="132">
        <v>70300</v>
      </c>
      <c r="G166" s="133">
        <f t="shared" ref="G166:G172" si="41">F166</f>
        <v>70300</v>
      </c>
      <c r="H166" s="133"/>
      <c r="I166" s="133">
        <f>F166/F174*100</f>
        <v>0.9053444945267225</v>
      </c>
      <c r="J166" s="133">
        <f t="shared" ref="J166:J172" si="42">M166/F166*100</f>
        <v>0</v>
      </c>
      <c r="K166" s="133">
        <f t="shared" ref="K166:K172" si="43">J166</f>
        <v>0</v>
      </c>
      <c r="L166" s="133">
        <f t="shared" ref="L166:L172" si="44">I166*J166/100</f>
        <v>0</v>
      </c>
      <c r="M166" s="133">
        <v>0</v>
      </c>
      <c r="N166" s="117">
        <f>M166/F174*100</f>
        <v>0</v>
      </c>
      <c r="O166" s="534">
        <f t="shared" ref="O166:O174" si="45">F166-M166</f>
        <v>70300</v>
      </c>
      <c r="P166" s="225"/>
    </row>
    <row r="167" spans="1:18" ht="12.95" customHeight="1" x14ac:dyDescent="0.25">
      <c r="A167" s="109"/>
      <c r="B167" s="110" t="s">
        <v>214</v>
      </c>
      <c r="C167" s="111"/>
      <c r="D167" s="201"/>
      <c r="E167" s="113"/>
      <c r="F167" s="132">
        <v>168200</v>
      </c>
      <c r="G167" s="133">
        <f t="shared" si="41"/>
        <v>168200</v>
      </c>
      <c r="H167" s="133"/>
      <c r="I167" s="133">
        <f>F167/F174*100</f>
        <v>2.1661300708306506</v>
      </c>
      <c r="J167" s="133">
        <f t="shared" si="42"/>
        <v>0</v>
      </c>
      <c r="K167" s="133">
        <f t="shared" si="43"/>
        <v>0</v>
      </c>
      <c r="L167" s="133">
        <f t="shared" si="44"/>
        <v>0</v>
      </c>
      <c r="M167" s="133">
        <v>0</v>
      </c>
      <c r="N167" s="117">
        <f>M167/F174*100</f>
        <v>0</v>
      </c>
      <c r="O167" s="534">
        <f t="shared" si="45"/>
        <v>168200</v>
      </c>
      <c r="P167" s="225"/>
    </row>
    <row r="168" spans="1:18" ht="12.95" customHeight="1" x14ac:dyDescent="0.25">
      <c r="A168" s="109"/>
      <c r="B168" s="110" t="s">
        <v>215</v>
      </c>
      <c r="C168" s="111"/>
      <c r="D168" s="201"/>
      <c r="E168" s="113"/>
      <c r="F168" s="132">
        <v>0</v>
      </c>
      <c r="G168" s="133">
        <f t="shared" si="41"/>
        <v>0</v>
      </c>
      <c r="H168" s="133"/>
      <c r="I168" s="133">
        <f>F168/F174*100</f>
        <v>0</v>
      </c>
      <c r="J168" s="133" t="e">
        <f t="shared" si="42"/>
        <v>#DIV/0!</v>
      </c>
      <c r="K168" s="133" t="e">
        <f t="shared" si="43"/>
        <v>#DIV/0!</v>
      </c>
      <c r="L168" s="133" t="e">
        <f t="shared" si="44"/>
        <v>#DIV/0!</v>
      </c>
      <c r="M168" s="133">
        <v>0</v>
      </c>
      <c r="N168" s="117">
        <f>M168/F174*100</f>
        <v>0</v>
      </c>
      <c r="O168" s="534">
        <f t="shared" si="45"/>
        <v>0</v>
      </c>
      <c r="P168" s="225"/>
      <c r="R168" s="98" t="s">
        <v>123</v>
      </c>
    </row>
    <row r="169" spans="1:18" ht="12.95" customHeight="1" x14ac:dyDescent="0.25">
      <c r="A169" s="109"/>
      <c r="B169" s="110" t="s">
        <v>210</v>
      </c>
      <c r="C169" s="111"/>
      <c r="D169" s="201"/>
      <c r="E169" s="113"/>
      <c r="F169" s="132">
        <v>56500</v>
      </c>
      <c r="G169" s="133">
        <f t="shared" si="41"/>
        <v>56500</v>
      </c>
      <c r="H169" s="133"/>
      <c r="I169" s="133">
        <f>F169/F174*100</f>
        <v>0.72762395363811971</v>
      </c>
      <c r="J169" s="133">
        <f t="shared" si="42"/>
        <v>0</v>
      </c>
      <c r="K169" s="133">
        <f t="shared" si="43"/>
        <v>0</v>
      </c>
      <c r="L169" s="133">
        <f t="shared" si="44"/>
        <v>0</v>
      </c>
      <c r="M169" s="133">
        <v>0</v>
      </c>
      <c r="N169" s="117">
        <f>M169/F174*100</f>
        <v>0</v>
      </c>
      <c r="O169" s="534">
        <f t="shared" si="45"/>
        <v>56500</v>
      </c>
      <c r="P169" s="225"/>
      <c r="R169" s="98" t="s">
        <v>123</v>
      </c>
    </row>
    <row r="170" spans="1:18" s="230" customFormat="1" ht="12.95" customHeight="1" x14ac:dyDescent="0.25">
      <c r="A170" s="109"/>
      <c r="B170" s="110" t="s">
        <v>242</v>
      </c>
      <c r="C170" s="111"/>
      <c r="D170" s="201"/>
      <c r="E170" s="113"/>
      <c r="F170" s="132">
        <v>0</v>
      </c>
      <c r="G170" s="133">
        <f t="shared" si="41"/>
        <v>0</v>
      </c>
      <c r="H170" s="133"/>
      <c r="I170" s="133">
        <f>F170/F174*100</f>
        <v>0</v>
      </c>
      <c r="J170" s="133" t="e">
        <f t="shared" si="42"/>
        <v>#DIV/0!</v>
      </c>
      <c r="K170" s="133" t="e">
        <f t="shared" si="43"/>
        <v>#DIV/0!</v>
      </c>
      <c r="L170" s="133" t="e">
        <f t="shared" si="44"/>
        <v>#DIV/0!</v>
      </c>
      <c r="M170" s="133">
        <v>0</v>
      </c>
      <c r="N170" s="117">
        <f>M170/F174*100</f>
        <v>0</v>
      </c>
      <c r="O170" s="534">
        <f t="shared" si="45"/>
        <v>0</v>
      </c>
      <c r="P170" s="237"/>
    </row>
    <row r="171" spans="1:18" s="230" customFormat="1" ht="12.95" customHeight="1" x14ac:dyDescent="0.25">
      <c r="A171" s="109"/>
      <c r="B171" s="110" t="s">
        <v>229</v>
      </c>
      <c r="C171" s="111"/>
      <c r="D171" s="201"/>
      <c r="E171" s="113"/>
      <c r="F171" s="132">
        <v>5520000</v>
      </c>
      <c r="G171" s="133">
        <f t="shared" si="41"/>
        <v>5520000</v>
      </c>
      <c r="H171" s="133"/>
      <c r="I171" s="133">
        <f>F171/F174*100</f>
        <v>71.088216355441077</v>
      </c>
      <c r="J171" s="133">
        <f t="shared" si="42"/>
        <v>0</v>
      </c>
      <c r="K171" s="133">
        <f t="shared" si="43"/>
        <v>0</v>
      </c>
      <c r="L171" s="133">
        <f t="shared" si="44"/>
        <v>0</v>
      </c>
      <c r="M171" s="133">
        <v>0</v>
      </c>
      <c r="N171" s="117">
        <f>M171/F174*100</f>
        <v>0</v>
      </c>
      <c r="O171" s="534">
        <f t="shared" si="45"/>
        <v>5520000</v>
      </c>
      <c r="P171" s="237"/>
    </row>
    <row r="172" spans="1:18" s="230" customFormat="1" ht="12.95" customHeight="1" x14ac:dyDescent="0.25">
      <c r="A172" s="109"/>
      <c r="B172" s="110" t="s">
        <v>89</v>
      </c>
      <c r="C172" s="111"/>
      <c r="D172" s="201"/>
      <c r="E172" s="113"/>
      <c r="F172" s="132">
        <v>1950000</v>
      </c>
      <c r="G172" s="133">
        <f t="shared" si="41"/>
        <v>1950000</v>
      </c>
      <c r="H172" s="133"/>
      <c r="I172" s="133">
        <f>F172/F174*100</f>
        <v>25.112685125563427</v>
      </c>
      <c r="J172" s="133">
        <f t="shared" si="42"/>
        <v>0</v>
      </c>
      <c r="K172" s="133">
        <f t="shared" si="43"/>
        <v>0</v>
      </c>
      <c r="L172" s="133">
        <f t="shared" si="44"/>
        <v>0</v>
      </c>
      <c r="M172" s="133">
        <v>0</v>
      </c>
      <c r="N172" s="117">
        <f>M172/F174*100</f>
        <v>0</v>
      </c>
      <c r="O172" s="534">
        <f t="shared" si="45"/>
        <v>1950000</v>
      </c>
      <c r="P172" s="237"/>
    </row>
    <row r="173" spans="1:18" ht="12.95" customHeight="1" x14ac:dyDescent="0.25">
      <c r="A173" s="119"/>
      <c r="B173" s="120"/>
      <c r="C173" s="121"/>
      <c r="D173" s="122"/>
      <c r="E173" s="122"/>
      <c r="F173" s="137"/>
      <c r="G173" s="124"/>
      <c r="H173" s="124"/>
      <c r="I173" s="124"/>
      <c r="J173" s="124"/>
      <c r="K173" s="124"/>
      <c r="L173" s="115"/>
      <c r="M173" s="124"/>
      <c r="N173" s="125"/>
      <c r="O173" s="533"/>
    </row>
    <row r="174" spans="1:18" ht="12.95" customHeight="1" thickBot="1" x14ac:dyDescent="0.3">
      <c r="A174" s="657" t="s">
        <v>35</v>
      </c>
      <c r="B174" s="658"/>
      <c r="C174" s="658"/>
      <c r="D174" s="658"/>
      <c r="E174" s="659"/>
      <c r="F174" s="43">
        <f>SUM(F166:F172)</f>
        <v>7765000</v>
      </c>
      <c r="G174" s="43">
        <f>SUM(G166:G172)</f>
        <v>7765000</v>
      </c>
      <c r="H174" s="43"/>
      <c r="I174" s="43">
        <f>SUM(I166:I172)</f>
        <v>100</v>
      </c>
      <c r="J174" s="43">
        <f>M174/F174*100</f>
        <v>0</v>
      </c>
      <c r="K174" s="43">
        <f>J174</f>
        <v>0</v>
      </c>
      <c r="L174" s="96">
        <f t="shared" ref="L174" si="46">I174*J174/100</f>
        <v>0</v>
      </c>
      <c r="M174" s="43">
        <f>SUM(M166:M172)</f>
        <v>0</v>
      </c>
      <c r="N174" s="43">
        <f>SUM(N166:N172)</f>
        <v>0</v>
      </c>
      <c r="O174" s="535">
        <f t="shared" si="45"/>
        <v>7765000</v>
      </c>
      <c r="P174" s="225"/>
    </row>
    <row r="175" spans="1:18" ht="12.95" customHeight="1" thickTop="1" x14ac:dyDescent="0.25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533"/>
    </row>
    <row r="176" spans="1:18" ht="12.95" customHeight="1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533"/>
    </row>
    <row r="177" spans="1:15" ht="12.95" customHeight="1" x14ac:dyDescent="0.25">
      <c r="A177" s="126"/>
      <c r="B177" s="127"/>
      <c r="C177" s="127"/>
      <c r="D177" s="126"/>
      <c r="E177" s="126"/>
      <c r="F177" s="126"/>
      <c r="G177" s="126"/>
      <c r="H177" s="126"/>
      <c r="I177" s="100"/>
      <c r="J177" s="100"/>
      <c r="K177" s="100"/>
      <c r="L177" s="128" t="str">
        <f>L126</f>
        <v>Matalalang,  28 Mei 2025</v>
      </c>
      <c r="M177" s="99"/>
      <c r="N177" s="99"/>
      <c r="O177" s="533"/>
    </row>
    <row r="178" spans="1:15" ht="12.95" customHeight="1" x14ac:dyDescent="0.25">
      <c r="A178" s="126"/>
      <c r="B178" s="126"/>
      <c r="C178" s="126"/>
      <c r="D178" s="126"/>
      <c r="E178" s="126"/>
      <c r="F178" s="126"/>
      <c r="G178" s="126"/>
      <c r="H178" s="126"/>
      <c r="I178" s="129"/>
      <c r="J178" s="129"/>
      <c r="K178" s="129"/>
      <c r="L178" s="99"/>
      <c r="M178" s="99"/>
      <c r="N178" s="99"/>
      <c r="O178" s="533"/>
    </row>
    <row r="179" spans="1:15" ht="12.95" customHeight="1" x14ac:dyDescent="0.25">
      <c r="A179" s="126"/>
      <c r="B179" s="126"/>
      <c r="C179" s="126"/>
      <c r="D179" s="126"/>
      <c r="E179" s="126"/>
      <c r="F179" s="126"/>
      <c r="G179" s="126"/>
      <c r="H179" s="126"/>
      <c r="I179" s="129"/>
      <c r="J179" s="129"/>
      <c r="K179" s="129"/>
      <c r="L179" s="103" t="s">
        <v>87</v>
      </c>
      <c r="M179" s="99"/>
      <c r="N179" s="99"/>
      <c r="O179" s="533"/>
    </row>
    <row r="180" spans="1:15" ht="12.95" customHeight="1" x14ac:dyDescent="0.25">
      <c r="A180" s="126"/>
      <c r="B180" s="126"/>
      <c r="C180" s="130"/>
      <c r="D180" s="126"/>
      <c r="E180" s="126"/>
      <c r="F180" s="126"/>
      <c r="G180" s="126"/>
      <c r="H180" s="126"/>
      <c r="I180" s="129"/>
      <c r="J180" s="129"/>
      <c r="K180" s="129"/>
      <c r="L180" s="131"/>
      <c r="M180" s="100"/>
      <c r="N180" s="99"/>
      <c r="O180" s="533"/>
    </row>
    <row r="181" spans="1:15" ht="12.95" customHeight="1" x14ac:dyDescent="0.25">
      <c r="A181" s="126"/>
      <c r="B181" s="126"/>
      <c r="C181" s="130"/>
      <c r="D181" s="126"/>
      <c r="E181" s="126"/>
      <c r="F181" s="126"/>
      <c r="G181" s="126"/>
      <c r="H181" s="126"/>
      <c r="I181" s="129"/>
      <c r="J181" s="129"/>
      <c r="K181" s="129"/>
      <c r="L181" s="103"/>
      <c r="M181" s="100"/>
      <c r="N181" s="100"/>
      <c r="O181" s="533"/>
    </row>
    <row r="182" spans="1:15" ht="12.95" customHeight="1" x14ac:dyDescent="0.25">
      <c r="A182" s="126"/>
      <c r="B182" s="126"/>
      <c r="C182" s="130"/>
      <c r="D182" s="126"/>
      <c r="E182" s="126"/>
      <c r="F182" s="126"/>
      <c r="G182" s="126"/>
      <c r="H182" s="126"/>
      <c r="I182" s="129"/>
      <c r="J182" s="129"/>
      <c r="K182" s="129"/>
      <c r="L182" s="131" t="str">
        <f>L72</f>
        <v>ANDI PATMAHWATI, SE</v>
      </c>
      <c r="M182" s="100"/>
      <c r="N182" s="100"/>
      <c r="O182" s="533"/>
    </row>
    <row r="183" spans="1:15" ht="12.95" customHeight="1" x14ac:dyDescent="0.25">
      <c r="A183" s="126"/>
      <c r="B183" s="126"/>
      <c r="C183" s="130"/>
      <c r="D183" s="126"/>
      <c r="E183" s="126"/>
      <c r="F183" s="126"/>
      <c r="G183" s="126"/>
      <c r="H183" s="126"/>
      <c r="I183" s="129"/>
      <c r="J183" s="129"/>
      <c r="K183" s="129"/>
      <c r="L183" s="100" t="str">
        <f>L73</f>
        <v>N I P .198307162010012008</v>
      </c>
      <c r="M183" s="100"/>
      <c r="N183" s="100"/>
      <c r="O183" s="533"/>
    </row>
    <row r="184" spans="1:15" ht="12.95" customHeight="1" x14ac:dyDescent="0.25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533"/>
    </row>
    <row r="185" spans="1:15" ht="12.95" customHeight="1" x14ac:dyDescent="0.25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533"/>
    </row>
  </sheetData>
  <mergeCells count="93">
    <mergeCell ref="B165:C165"/>
    <mergeCell ref="A174:E174"/>
    <mergeCell ref="H162:H164"/>
    <mergeCell ref="I162:I164"/>
    <mergeCell ref="J162:K162"/>
    <mergeCell ref="A162:A164"/>
    <mergeCell ref="B162:C164"/>
    <mergeCell ref="L162:N162"/>
    <mergeCell ref="D163:D164"/>
    <mergeCell ref="E163:E164"/>
    <mergeCell ref="J163:J164"/>
    <mergeCell ref="K163:K164"/>
    <mergeCell ref="L163:L164"/>
    <mergeCell ref="M163:N163"/>
    <mergeCell ref="D162:E162"/>
    <mergeCell ref="F162:F164"/>
    <mergeCell ref="G162:G164"/>
    <mergeCell ref="L117:L118"/>
    <mergeCell ref="M117:N117"/>
    <mergeCell ref="B119:C119"/>
    <mergeCell ref="A123:E123"/>
    <mergeCell ref="M161:N161"/>
    <mergeCell ref="B89:C89"/>
    <mergeCell ref="A95:E95"/>
    <mergeCell ref="M115:N115"/>
    <mergeCell ref="A116:A118"/>
    <mergeCell ref="B116:C118"/>
    <mergeCell ref="D116:E116"/>
    <mergeCell ref="F116:F118"/>
    <mergeCell ref="G116:G118"/>
    <mergeCell ref="H116:H118"/>
    <mergeCell ref="I116:I118"/>
    <mergeCell ref="J116:K116"/>
    <mergeCell ref="L116:N116"/>
    <mergeCell ref="D117:D118"/>
    <mergeCell ref="E117:E118"/>
    <mergeCell ref="J117:J118"/>
    <mergeCell ref="K117:K118"/>
    <mergeCell ref="M85:N85"/>
    <mergeCell ref="A86:A88"/>
    <mergeCell ref="B86:C88"/>
    <mergeCell ref="D86:E86"/>
    <mergeCell ref="F86:F88"/>
    <mergeCell ref="G86:G88"/>
    <mergeCell ref="H86:H88"/>
    <mergeCell ref="I86:I88"/>
    <mergeCell ref="J86:K86"/>
    <mergeCell ref="L86:N86"/>
    <mergeCell ref="D87:D88"/>
    <mergeCell ref="E87:E88"/>
    <mergeCell ref="J87:J88"/>
    <mergeCell ref="K87:K88"/>
    <mergeCell ref="L87:L88"/>
    <mergeCell ref="M87:N87"/>
    <mergeCell ref="B56:C56"/>
    <mergeCell ref="A64:E64"/>
    <mergeCell ref="F53:F55"/>
    <mergeCell ref="G11:G13"/>
    <mergeCell ref="G53:G55"/>
    <mergeCell ref="D54:D55"/>
    <mergeCell ref="E12:E13"/>
    <mergeCell ref="E54:E55"/>
    <mergeCell ref="D53:E53"/>
    <mergeCell ref="A23:E23"/>
    <mergeCell ref="A11:A13"/>
    <mergeCell ref="A53:A55"/>
    <mergeCell ref="B11:C13"/>
    <mergeCell ref="B14:C14"/>
    <mergeCell ref="B53:C55"/>
    <mergeCell ref="M52:N52"/>
    <mergeCell ref="J53:K53"/>
    <mergeCell ref="L53:N53"/>
    <mergeCell ref="M54:N54"/>
    <mergeCell ref="H53:H55"/>
    <mergeCell ref="K54:K55"/>
    <mergeCell ref="L54:L55"/>
    <mergeCell ref="J54:J55"/>
    <mergeCell ref="I53:I55"/>
    <mergeCell ref="A2:N2"/>
    <mergeCell ref="A3:N3"/>
    <mergeCell ref="A4:N4"/>
    <mergeCell ref="M10:N10"/>
    <mergeCell ref="D11:E11"/>
    <mergeCell ref="J11:K11"/>
    <mergeCell ref="L11:N11"/>
    <mergeCell ref="I11:I13"/>
    <mergeCell ref="M12:N12"/>
    <mergeCell ref="H11:H13"/>
    <mergeCell ref="K12:K13"/>
    <mergeCell ref="L12:L13"/>
    <mergeCell ref="J12:J13"/>
    <mergeCell ref="F11:F13"/>
    <mergeCell ref="D12:D13"/>
  </mergeCells>
  <hyperlinks>
    <hyperlink ref="F16" r:id="rId1" display="632000"/>
    <hyperlink ref="F17" r:id="rId2" display="632000"/>
    <hyperlink ref="F57" r:id="rId3" display="632000"/>
    <hyperlink ref="F58" r:id="rId4" display="632000"/>
  </hyperlinks>
  <pageMargins left="0.59055118110236204" right="0.511811023622047" top="0.35433070866141703" bottom="0.31496062992126" header="0.31496062992126" footer="0.31496062992126"/>
  <pageSetup paperSize="5" scale="83" orientation="landscape" horizontalDpi="4294967293" r:id="rId5"/>
  <rowBreaks count="3" manualBreakCount="3">
    <brk id="46" max="13" man="1"/>
    <brk id="79" max="13" man="1"/>
    <brk id="109" max="13" man="1"/>
  </rowBreaks>
  <colBreaks count="1" manualBreakCount="1">
    <brk id="14" max="17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3"/>
  <sheetViews>
    <sheetView view="pageBreakPreview" topLeftCell="A64" zoomScaleNormal="100" zoomScaleSheetLayoutView="100" workbookViewId="0">
      <selection activeCell="H64" sqref="H64"/>
    </sheetView>
  </sheetViews>
  <sheetFormatPr defaultColWidth="9" defaultRowHeight="15" x14ac:dyDescent="0.25"/>
  <cols>
    <col min="1" max="1" width="6.140625" style="97" customWidth="1"/>
    <col min="2" max="2" width="3.7109375" style="97" customWidth="1"/>
    <col min="3" max="3" width="30.140625" style="97" customWidth="1"/>
    <col min="4" max="4" width="17.85546875" style="97" customWidth="1"/>
    <col min="5" max="5" width="12" style="97" customWidth="1"/>
    <col min="6" max="6" width="16.42578125" style="97" customWidth="1"/>
    <col min="7" max="7" width="17.5703125" style="97" customWidth="1"/>
    <col min="8" max="8" width="11.28515625" style="97" customWidth="1"/>
    <col min="9" max="9" width="11.7109375" style="97" customWidth="1"/>
    <col min="10" max="10" width="9.5703125" style="97" customWidth="1"/>
    <col min="11" max="11" width="9" style="97" customWidth="1"/>
    <col min="12" max="12" width="9.28515625" style="97" customWidth="1"/>
    <col min="13" max="13" width="17.140625" style="97" customWidth="1"/>
    <col min="14" max="14" width="9.85546875" style="97" customWidth="1"/>
    <col min="15" max="15" width="20.85546875" style="526" customWidth="1"/>
    <col min="16" max="16" width="55.7109375" style="98" customWidth="1"/>
    <col min="17" max="16384" width="9" style="98"/>
  </cols>
  <sheetData>
    <row r="1" spans="1:16" x14ac:dyDescent="0.25">
      <c r="O1" s="525" t="s">
        <v>120</v>
      </c>
      <c r="P1" s="227" t="s">
        <v>120</v>
      </c>
    </row>
    <row r="2" spans="1:16" x14ac:dyDescent="0.25">
      <c r="A2" s="695" t="s">
        <v>5</v>
      </c>
      <c r="B2" s="696"/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</row>
    <row r="3" spans="1:16" x14ac:dyDescent="0.25">
      <c r="A3" s="695" t="s">
        <v>6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</row>
    <row r="4" spans="1:16" ht="15" customHeight="1" x14ac:dyDescent="0.25">
      <c r="A4" s="695" t="s">
        <v>205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</row>
    <row r="5" spans="1:16" x14ac:dyDescent="0.25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6" ht="12.95" customHeight="1" x14ac:dyDescent="0.25">
      <c r="A6" s="100"/>
      <c r="B6" s="100"/>
      <c r="C6" s="100"/>
      <c r="D6" s="100"/>
      <c r="E6" s="101"/>
      <c r="F6" s="101"/>
      <c r="G6" s="101"/>
      <c r="H6" s="101"/>
      <c r="I6" s="102"/>
      <c r="J6" s="102"/>
      <c r="K6" s="102"/>
      <c r="L6" s="100"/>
      <c r="M6" s="100"/>
      <c r="N6" s="100"/>
    </row>
    <row r="7" spans="1:16" ht="12.95" customHeight="1" x14ac:dyDescent="0.25">
      <c r="A7" s="103" t="s">
        <v>7</v>
      </c>
      <c r="B7" s="103"/>
      <c r="C7" s="103" t="s">
        <v>8</v>
      </c>
      <c r="D7" s="100"/>
      <c r="E7" s="102"/>
      <c r="F7" s="102"/>
      <c r="G7" s="102"/>
      <c r="H7" s="102"/>
      <c r="I7" s="102"/>
      <c r="J7" s="102"/>
      <c r="K7" s="102"/>
      <c r="L7" s="100"/>
      <c r="M7" s="100"/>
      <c r="N7" s="100"/>
    </row>
    <row r="8" spans="1:16" ht="12.95" customHeight="1" x14ac:dyDescent="0.25">
      <c r="A8" s="103" t="s">
        <v>65</v>
      </c>
      <c r="B8" s="103"/>
      <c r="C8" s="103" t="s">
        <v>102</v>
      </c>
      <c r="D8" s="100"/>
      <c r="E8" s="102"/>
      <c r="F8" s="102"/>
      <c r="G8" s="102"/>
      <c r="H8" s="102"/>
      <c r="I8" s="102"/>
      <c r="J8" s="102"/>
      <c r="K8" s="103"/>
      <c r="L8" s="103"/>
      <c r="M8" s="103"/>
      <c r="N8" s="103"/>
    </row>
    <row r="9" spans="1:16" ht="12.95" customHeight="1" x14ac:dyDescent="0.25">
      <c r="A9" s="103" t="s">
        <v>9</v>
      </c>
      <c r="B9" s="103"/>
      <c r="C9" s="103" t="s">
        <v>10</v>
      </c>
      <c r="D9" s="100"/>
      <c r="E9" s="102"/>
      <c r="F9" s="102"/>
      <c r="G9" s="102"/>
      <c r="H9" s="102"/>
      <c r="I9" s="102"/>
      <c r="J9" s="102"/>
      <c r="K9" s="103" t="str">
        <f>PEMDES!K9</f>
        <v>Keadaan Bulan : Mei 2025</v>
      </c>
      <c r="L9" s="103"/>
      <c r="M9" s="103"/>
      <c r="N9" s="103"/>
    </row>
    <row r="10" spans="1:16" ht="12.95" customHeight="1" thickBot="1" x14ac:dyDescent="0.3">
      <c r="A10" s="103"/>
      <c r="B10" s="103"/>
      <c r="C10" s="103"/>
      <c r="D10" s="100"/>
      <c r="E10" s="100"/>
      <c r="F10" s="100"/>
      <c r="G10" s="100"/>
      <c r="H10" s="100"/>
      <c r="I10" s="100"/>
      <c r="J10" s="100"/>
      <c r="K10" s="100"/>
      <c r="L10" s="99"/>
      <c r="M10" s="697" t="s">
        <v>67</v>
      </c>
      <c r="N10" s="697"/>
    </row>
    <row r="11" spans="1:16" ht="12.95" customHeight="1" thickTop="1" x14ac:dyDescent="0.25">
      <c r="A11" s="661" t="s">
        <v>68</v>
      </c>
      <c r="B11" s="664" t="s">
        <v>69</v>
      </c>
      <c r="C11" s="701"/>
      <c r="D11" s="670" t="s">
        <v>70</v>
      </c>
      <c r="E11" s="671"/>
      <c r="F11" s="675" t="s">
        <v>71</v>
      </c>
      <c r="G11" s="675" t="s">
        <v>72</v>
      </c>
      <c r="H11" s="675" t="s">
        <v>73</v>
      </c>
      <c r="I11" s="675" t="s">
        <v>74</v>
      </c>
      <c r="J11" s="691" t="s">
        <v>75</v>
      </c>
      <c r="K11" s="698"/>
      <c r="L11" s="670" t="s">
        <v>76</v>
      </c>
      <c r="M11" s="699"/>
      <c r="N11" s="700"/>
    </row>
    <row r="12" spans="1:16" ht="12.95" customHeight="1" x14ac:dyDescent="0.25">
      <c r="A12" s="662"/>
      <c r="B12" s="702"/>
      <c r="C12" s="703"/>
      <c r="D12" s="681" t="s">
        <v>77</v>
      </c>
      <c r="E12" s="681" t="s">
        <v>78</v>
      </c>
      <c r="F12" s="685"/>
      <c r="G12" s="685"/>
      <c r="H12" s="685"/>
      <c r="I12" s="685"/>
      <c r="J12" s="681" t="s">
        <v>21</v>
      </c>
      <c r="K12" s="681" t="s">
        <v>79</v>
      </c>
      <c r="L12" s="681" t="s">
        <v>21</v>
      </c>
      <c r="M12" s="683" t="s">
        <v>79</v>
      </c>
      <c r="N12" s="706"/>
    </row>
    <row r="13" spans="1:16" ht="12.95" customHeight="1" x14ac:dyDescent="0.25">
      <c r="A13" s="663"/>
      <c r="B13" s="704"/>
      <c r="C13" s="705"/>
      <c r="D13" s="682"/>
      <c r="E13" s="682"/>
      <c r="F13" s="682"/>
      <c r="G13" s="682"/>
      <c r="H13" s="682"/>
      <c r="I13" s="682"/>
      <c r="J13" s="682"/>
      <c r="K13" s="682"/>
      <c r="L13" s="682"/>
      <c r="M13" s="209" t="s">
        <v>24</v>
      </c>
      <c r="N13" s="210" t="s">
        <v>80</v>
      </c>
    </row>
    <row r="14" spans="1:16" ht="12.95" customHeight="1" x14ac:dyDescent="0.25">
      <c r="A14" s="206">
        <v>1</v>
      </c>
      <c r="B14" s="655">
        <v>2</v>
      </c>
      <c r="C14" s="686"/>
      <c r="D14" s="207">
        <v>3</v>
      </c>
      <c r="E14" s="207">
        <v>4</v>
      </c>
      <c r="F14" s="207">
        <v>5</v>
      </c>
      <c r="G14" s="207">
        <v>6</v>
      </c>
      <c r="H14" s="207">
        <v>7</v>
      </c>
      <c r="I14" s="207">
        <v>8</v>
      </c>
      <c r="J14" s="207">
        <v>9</v>
      </c>
      <c r="K14" s="207">
        <v>10</v>
      </c>
      <c r="L14" s="207">
        <v>11</v>
      </c>
      <c r="M14" s="207">
        <v>12</v>
      </c>
      <c r="N14" s="208">
        <v>13</v>
      </c>
    </row>
    <row r="15" spans="1:16" ht="12.95" customHeight="1" x14ac:dyDescent="0.25">
      <c r="A15" s="109">
        <v>1</v>
      </c>
      <c r="B15" s="110" t="s">
        <v>213</v>
      </c>
      <c r="C15" s="111"/>
      <c r="D15" s="201"/>
      <c r="E15" s="113"/>
      <c r="F15" s="132">
        <v>44500</v>
      </c>
      <c r="G15" s="133">
        <f t="shared" ref="G15:G20" si="0">F15</f>
        <v>44500</v>
      </c>
      <c r="H15" s="133"/>
      <c r="I15" s="133">
        <f>F15/F22*100</f>
        <v>0.49445543234294093</v>
      </c>
      <c r="J15" s="133">
        <f t="shared" ref="J15:J20" si="1">M15/F15*100</f>
        <v>100</v>
      </c>
      <c r="K15" s="133">
        <f t="shared" ref="K15:K20" si="2">J15</f>
        <v>100</v>
      </c>
      <c r="L15" s="133">
        <f t="shared" ref="L15:L20" si="3">I15*J15/100</f>
        <v>0.49445543234294093</v>
      </c>
      <c r="M15" s="133">
        <v>44500</v>
      </c>
      <c r="N15" s="117">
        <f>M15/F22*100</f>
        <v>0.49445543234294093</v>
      </c>
      <c r="O15" s="534">
        <f>F15-M15</f>
        <v>0</v>
      </c>
    </row>
    <row r="16" spans="1:16" ht="12.95" customHeight="1" x14ac:dyDescent="0.25">
      <c r="A16" s="109">
        <v>2</v>
      </c>
      <c r="B16" s="110" t="s">
        <v>214</v>
      </c>
      <c r="C16" s="111"/>
      <c r="D16" s="201"/>
      <c r="E16" s="113"/>
      <c r="F16" s="132">
        <v>185900</v>
      </c>
      <c r="G16" s="133">
        <f t="shared" si="0"/>
        <v>185900</v>
      </c>
      <c r="H16" s="133"/>
      <c r="I16" s="133">
        <f>F16/F22*100</f>
        <v>2.0656014578101738</v>
      </c>
      <c r="J16" s="133">
        <f t="shared" si="1"/>
        <v>100</v>
      </c>
      <c r="K16" s="133">
        <f t="shared" si="2"/>
        <v>100</v>
      </c>
      <c r="L16" s="133">
        <f t="shared" si="3"/>
        <v>2.0656014578101738</v>
      </c>
      <c r="M16" s="133">
        <v>185900</v>
      </c>
      <c r="N16" s="117">
        <f>M16/F22*100</f>
        <v>2.0656014578101738</v>
      </c>
      <c r="O16" s="534">
        <f t="shared" ref="O16:O20" si="4">F16-M16</f>
        <v>0</v>
      </c>
      <c r="P16" s="225">
        <f>(F16-M16)</f>
        <v>0</v>
      </c>
    </row>
    <row r="17" spans="1:18" ht="12.95" customHeight="1" x14ac:dyDescent="0.25">
      <c r="A17" s="109">
        <v>3</v>
      </c>
      <c r="B17" s="110" t="s">
        <v>215</v>
      </c>
      <c r="C17" s="111"/>
      <c r="D17" s="201"/>
      <c r="E17" s="113"/>
      <c r="F17" s="132">
        <v>192900</v>
      </c>
      <c r="G17" s="133">
        <f t="shared" si="0"/>
        <v>192900</v>
      </c>
      <c r="H17" s="133"/>
      <c r="I17" s="133">
        <f>F17/F22*100</f>
        <v>2.1433809640214228</v>
      </c>
      <c r="J17" s="133">
        <f t="shared" si="1"/>
        <v>100</v>
      </c>
      <c r="K17" s="133">
        <f t="shared" si="2"/>
        <v>100</v>
      </c>
      <c r="L17" s="133">
        <f t="shared" si="3"/>
        <v>2.1433809640214228</v>
      </c>
      <c r="M17" s="133">
        <v>192900</v>
      </c>
      <c r="N17" s="117">
        <f>M17/F22*100</f>
        <v>2.1433809640214228</v>
      </c>
      <c r="O17" s="534">
        <f t="shared" si="4"/>
        <v>0</v>
      </c>
      <c r="P17" s="225">
        <f>(F17-M17)</f>
        <v>0</v>
      </c>
      <c r="R17" s="98" t="s">
        <v>123</v>
      </c>
    </row>
    <row r="18" spans="1:18" ht="12.95" customHeight="1" x14ac:dyDescent="0.25">
      <c r="A18" s="109">
        <v>4</v>
      </c>
      <c r="B18" s="110" t="s">
        <v>210</v>
      </c>
      <c r="C18" s="111"/>
      <c r="D18" s="201"/>
      <c r="E18" s="113"/>
      <c r="F18" s="132">
        <v>56500</v>
      </c>
      <c r="G18" s="133">
        <f t="shared" ref="G18:G19" si="5">F18</f>
        <v>56500</v>
      </c>
      <c r="H18" s="133"/>
      <c r="I18" s="133">
        <f>F18/F22*100</f>
        <v>0.62779172870508237</v>
      </c>
      <c r="J18" s="133">
        <f t="shared" ref="J18:J19" si="6">M18/F18*100</f>
        <v>100</v>
      </c>
      <c r="K18" s="133">
        <f t="shared" ref="K18:K19" si="7">J18</f>
        <v>100</v>
      </c>
      <c r="L18" s="133">
        <f t="shared" ref="L18:L19" si="8">I18*J18/100</f>
        <v>0.62779172870508237</v>
      </c>
      <c r="M18" s="133">
        <v>56500</v>
      </c>
      <c r="N18" s="117">
        <f>M18/F22*100</f>
        <v>0.62779172870508237</v>
      </c>
      <c r="O18" s="534">
        <f t="shared" si="4"/>
        <v>0</v>
      </c>
      <c r="P18" s="225">
        <f>(F18-M18)</f>
        <v>0</v>
      </c>
    </row>
    <row r="19" spans="1:18" ht="12.95" customHeight="1" x14ac:dyDescent="0.25">
      <c r="A19" s="109">
        <v>5</v>
      </c>
      <c r="B19" s="110" t="s">
        <v>229</v>
      </c>
      <c r="C19" s="111"/>
      <c r="D19" s="201"/>
      <c r="E19" s="113"/>
      <c r="F19" s="132">
        <v>5520000</v>
      </c>
      <c r="G19" s="133">
        <f t="shared" si="5"/>
        <v>5520000</v>
      </c>
      <c r="H19" s="133"/>
      <c r="I19" s="133">
        <f>F19/F22*100</f>
        <v>61.334696326585039</v>
      </c>
      <c r="J19" s="133">
        <f t="shared" si="6"/>
        <v>100</v>
      </c>
      <c r="K19" s="133">
        <f t="shared" si="7"/>
        <v>100</v>
      </c>
      <c r="L19" s="133">
        <f t="shared" si="8"/>
        <v>61.334696326585032</v>
      </c>
      <c r="M19" s="133">
        <v>5520000</v>
      </c>
      <c r="N19" s="117">
        <f>M19/F22*100</f>
        <v>61.334696326585039</v>
      </c>
      <c r="O19" s="534">
        <f t="shared" si="4"/>
        <v>0</v>
      </c>
      <c r="P19" s="225">
        <f>(F19-M19)</f>
        <v>0</v>
      </c>
    </row>
    <row r="20" spans="1:18" ht="12.95" customHeight="1" x14ac:dyDescent="0.25">
      <c r="A20" s="109">
        <v>6</v>
      </c>
      <c r="B20" s="110" t="s">
        <v>89</v>
      </c>
      <c r="C20" s="111"/>
      <c r="D20" s="201"/>
      <c r="E20" s="113"/>
      <c r="F20" s="132">
        <v>3000000</v>
      </c>
      <c r="G20" s="133">
        <f t="shared" si="0"/>
        <v>3000000</v>
      </c>
      <c r="H20" s="133"/>
      <c r="I20" s="133">
        <f>F20/F22*100</f>
        <v>33.334074090535346</v>
      </c>
      <c r="J20" s="133">
        <f t="shared" si="1"/>
        <v>100</v>
      </c>
      <c r="K20" s="133">
        <f t="shared" si="2"/>
        <v>100</v>
      </c>
      <c r="L20" s="133">
        <f t="shared" si="3"/>
        <v>33.334074090535346</v>
      </c>
      <c r="M20" s="133">
        <v>3000000</v>
      </c>
      <c r="N20" s="117">
        <f>M20/F22*100</f>
        <v>33.334074090535346</v>
      </c>
      <c r="O20" s="534">
        <f t="shared" si="4"/>
        <v>0</v>
      </c>
      <c r="P20" s="225">
        <f>(F20-M20)</f>
        <v>0</v>
      </c>
    </row>
    <row r="21" spans="1:18" ht="12.95" customHeight="1" x14ac:dyDescent="0.25">
      <c r="A21" s="119"/>
      <c r="B21" s="120"/>
      <c r="C21" s="121"/>
      <c r="D21" s="122"/>
      <c r="E21" s="122"/>
      <c r="F21" s="137"/>
      <c r="G21" s="124"/>
      <c r="H21" s="124"/>
      <c r="I21" s="124"/>
      <c r="J21" s="124"/>
      <c r="K21" s="124"/>
      <c r="L21" s="115"/>
      <c r="M21" s="124"/>
      <c r="N21" s="125"/>
    </row>
    <row r="22" spans="1:18" ht="12.95" customHeight="1" thickBot="1" x14ac:dyDescent="0.3">
      <c r="A22" s="657" t="s">
        <v>35</v>
      </c>
      <c r="B22" s="658"/>
      <c r="C22" s="658"/>
      <c r="D22" s="658"/>
      <c r="E22" s="659"/>
      <c r="F22" s="43">
        <f>SUM(F15:F20)</f>
        <v>8999800</v>
      </c>
      <c r="G22" s="43">
        <f>SUM(G15:G20)</f>
        <v>8999800</v>
      </c>
      <c r="H22" s="43"/>
      <c r="I22" s="43">
        <f>SUM(I15:I20)</f>
        <v>100</v>
      </c>
      <c r="J22" s="43">
        <f>M22/F22*100</f>
        <v>100</v>
      </c>
      <c r="K22" s="43">
        <f>J22</f>
        <v>100</v>
      </c>
      <c r="L22" s="96">
        <f t="shared" ref="L22" si="9">I22*J22/100</f>
        <v>100</v>
      </c>
      <c r="M22" s="43">
        <f>SUM(M15:M20)</f>
        <v>8999800</v>
      </c>
      <c r="N22" s="43">
        <f>SUM(N15:N20)</f>
        <v>100</v>
      </c>
      <c r="O22" s="535">
        <f>F22-M22</f>
        <v>0</v>
      </c>
      <c r="P22" s="225">
        <f>(F22-M22)</f>
        <v>0</v>
      </c>
    </row>
    <row r="23" spans="1:18" ht="12.95" customHeight="1" thickTop="1" x14ac:dyDescent="0.25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8" ht="12.95" customHeight="1" x14ac:dyDescent="0.25">
      <c r="A24" s="126"/>
      <c r="B24" s="127"/>
      <c r="C24" s="127"/>
      <c r="D24" s="126"/>
      <c r="E24" s="126"/>
      <c r="F24" s="126"/>
      <c r="G24" s="126"/>
      <c r="H24" s="126"/>
      <c r="I24" s="100"/>
      <c r="J24" s="100"/>
      <c r="K24" s="100"/>
      <c r="L24" s="128" t="str">
        <f>PEMDES!L25</f>
        <v>Matalalang,  28 Mei 2025</v>
      </c>
      <c r="M24" s="99"/>
      <c r="N24" s="99"/>
    </row>
    <row r="25" spans="1:18" ht="12.95" customHeight="1" x14ac:dyDescent="0.25">
      <c r="A25" s="126"/>
      <c r="B25" s="126"/>
      <c r="C25" s="126"/>
      <c r="D25" s="126"/>
      <c r="E25" s="126"/>
      <c r="F25" s="126"/>
      <c r="G25" s="126"/>
      <c r="H25" s="126"/>
      <c r="I25" s="129"/>
      <c r="J25" s="129"/>
      <c r="K25" s="129"/>
      <c r="L25" s="99"/>
      <c r="M25" s="99"/>
      <c r="N25" s="99"/>
    </row>
    <row r="26" spans="1:18" ht="12.95" customHeight="1" x14ac:dyDescent="0.25">
      <c r="A26" s="126"/>
      <c r="B26" s="126"/>
      <c r="C26" s="126"/>
      <c r="D26" s="126"/>
      <c r="E26" s="126"/>
      <c r="F26" s="126"/>
      <c r="G26" s="126"/>
      <c r="H26" s="126"/>
      <c r="I26" s="129"/>
      <c r="J26" s="129"/>
      <c r="K26" s="129"/>
      <c r="L26" s="103" t="s">
        <v>87</v>
      </c>
      <c r="M26" s="99"/>
      <c r="N26" s="99"/>
    </row>
    <row r="27" spans="1:18" ht="12.95" customHeight="1" x14ac:dyDescent="0.25">
      <c r="A27" s="126"/>
      <c r="B27" s="126"/>
      <c r="C27" s="130"/>
      <c r="D27" s="126"/>
      <c r="E27" s="126"/>
      <c r="F27" s="126"/>
      <c r="G27" s="126"/>
      <c r="H27" s="126"/>
      <c r="I27" s="129"/>
      <c r="J27" s="129"/>
      <c r="K27" s="129"/>
      <c r="L27" s="103"/>
      <c r="M27" s="99"/>
      <c r="N27" s="99"/>
    </row>
    <row r="28" spans="1:18" ht="12.95" customHeight="1" x14ac:dyDescent="0.25">
      <c r="A28" s="126"/>
      <c r="B28" s="126"/>
      <c r="C28" s="130"/>
      <c r="D28" s="126"/>
      <c r="E28" s="126"/>
      <c r="F28" s="126"/>
      <c r="G28" s="126"/>
      <c r="H28" s="126"/>
      <c r="I28" s="129"/>
      <c r="J28" s="129"/>
      <c r="K28" s="129"/>
      <c r="L28" s="103"/>
      <c r="M28" s="100"/>
      <c r="N28" s="100"/>
    </row>
    <row r="29" spans="1:18" ht="12.95" customHeight="1" x14ac:dyDescent="0.25">
      <c r="A29" s="126"/>
      <c r="B29" s="126"/>
      <c r="C29" s="130"/>
      <c r="D29" s="126"/>
      <c r="E29" s="126"/>
      <c r="F29" s="126"/>
      <c r="G29" s="126"/>
      <c r="H29" s="126"/>
      <c r="I29" s="129"/>
      <c r="J29" s="129"/>
      <c r="K29" s="129"/>
      <c r="L29" s="351" t="str">
        <f>'RFK '!B59</f>
        <v>ANDI MUHAMMAD  OPU, SE</v>
      </c>
      <c r="M29" s="100"/>
      <c r="N29" s="100"/>
    </row>
    <row r="30" spans="1:18" ht="12.95" customHeight="1" x14ac:dyDescent="0.25">
      <c r="A30" s="126"/>
      <c r="B30" s="126"/>
      <c r="C30" s="130"/>
      <c r="D30" s="126"/>
      <c r="E30" s="126"/>
      <c r="F30" s="126"/>
      <c r="G30" s="126"/>
      <c r="H30" s="126"/>
      <c r="I30" s="129"/>
      <c r="J30" s="129"/>
      <c r="K30" s="129"/>
      <c r="L30" s="516" t="str">
        <f>'RFK '!B60</f>
        <v>N I P .197510012007011024</v>
      </c>
      <c r="M30" s="100"/>
      <c r="N30" s="100"/>
    </row>
    <row r="31" spans="1:18" ht="12.95" customHeight="1" x14ac:dyDescent="0.2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</row>
    <row r="32" spans="1:18" ht="12.95" customHeight="1" x14ac:dyDescent="0.25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</row>
    <row r="33" spans="1:14" ht="12.95" customHeight="1" x14ac:dyDescent="0.25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</row>
    <row r="34" spans="1:14" ht="12.95" customHeight="1" x14ac:dyDescent="0.25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</row>
    <row r="35" spans="1:14" ht="12.95" customHeight="1" x14ac:dyDescent="0.25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</row>
    <row r="36" spans="1:14" ht="12.95" customHeight="1" x14ac:dyDescent="0.25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</row>
    <row r="37" spans="1:14" ht="12.95" customHeight="1" x14ac:dyDescent="0.25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</row>
    <row r="38" spans="1:14" ht="12.95" customHeight="1" x14ac:dyDescent="0.25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</row>
    <row r="39" spans="1:14" ht="12.95" customHeight="1" x14ac:dyDescent="0.2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</row>
    <row r="40" spans="1:14" ht="12.95" customHeight="1" x14ac:dyDescent="0.2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</row>
    <row r="41" spans="1:14" ht="12.95" customHeight="1" x14ac:dyDescent="0.2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</row>
    <row r="42" spans="1:14" ht="12.95" customHeight="1" x14ac:dyDescent="0.25">
      <c r="A42" s="100"/>
      <c r="B42" s="100"/>
      <c r="C42" s="100"/>
      <c r="D42" s="100"/>
      <c r="E42" s="101"/>
      <c r="F42" s="101"/>
      <c r="G42" s="101"/>
      <c r="H42" s="101"/>
      <c r="I42" s="102"/>
      <c r="J42" s="102"/>
      <c r="K42" s="102"/>
      <c r="L42" s="100"/>
      <c r="M42" s="100"/>
      <c r="N42" s="100"/>
    </row>
    <row r="43" spans="1:14" ht="12.95" customHeight="1" x14ac:dyDescent="0.25">
      <c r="A43" s="100"/>
      <c r="B43" s="100"/>
      <c r="C43" s="100"/>
      <c r="D43" s="100"/>
      <c r="E43" s="101"/>
      <c r="F43" s="101"/>
      <c r="G43" s="101"/>
      <c r="H43" s="101"/>
      <c r="I43" s="102"/>
      <c r="J43" s="102"/>
      <c r="K43" s="102"/>
      <c r="L43" s="100"/>
      <c r="M43" s="100"/>
      <c r="N43" s="100"/>
    </row>
    <row r="44" spans="1:14" ht="12.95" customHeight="1" x14ac:dyDescent="0.25">
      <c r="A44" s="100"/>
      <c r="B44" s="100"/>
      <c r="C44" s="100"/>
      <c r="D44" s="100"/>
      <c r="E44" s="101"/>
      <c r="F44" s="101"/>
      <c r="G44" s="101"/>
      <c r="H44" s="101"/>
      <c r="I44" s="102"/>
      <c r="J44" s="102"/>
      <c r="K44" s="102"/>
      <c r="L44" s="100"/>
      <c r="M44" s="100"/>
      <c r="N44" s="100"/>
    </row>
    <row r="45" spans="1:14" ht="12.95" customHeight="1" x14ac:dyDescent="0.25">
      <c r="A45" s="103" t="s">
        <v>7</v>
      </c>
      <c r="B45" s="103"/>
      <c r="C45" s="103" t="s">
        <v>8</v>
      </c>
      <c r="D45" s="100"/>
      <c r="E45" s="102"/>
      <c r="F45" s="102"/>
      <c r="G45" s="102"/>
      <c r="H45" s="102"/>
      <c r="I45" s="102"/>
      <c r="J45" s="102"/>
      <c r="K45" s="102"/>
      <c r="L45" s="100"/>
      <c r="M45" s="100"/>
      <c r="N45" s="100"/>
    </row>
    <row r="46" spans="1:14" ht="12.95" customHeight="1" x14ac:dyDescent="0.25">
      <c r="A46" s="103" t="s">
        <v>65</v>
      </c>
      <c r="B46" s="103"/>
      <c r="C46" s="103" t="s">
        <v>124</v>
      </c>
      <c r="D46" s="100"/>
      <c r="E46" s="102"/>
      <c r="F46" s="102"/>
      <c r="G46" s="102"/>
      <c r="H46" s="102"/>
      <c r="I46" s="102"/>
      <c r="J46" s="102"/>
      <c r="K46" s="103"/>
      <c r="L46" s="103"/>
      <c r="M46" s="103"/>
      <c r="N46" s="103"/>
    </row>
    <row r="47" spans="1:14" ht="12.95" customHeight="1" x14ac:dyDescent="0.25">
      <c r="A47" s="103" t="s">
        <v>9</v>
      </c>
      <c r="B47" s="103"/>
      <c r="C47" s="103" t="s">
        <v>10</v>
      </c>
      <c r="D47" s="100"/>
      <c r="E47" s="102"/>
      <c r="F47" s="102"/>
      <c r="G47" s="102"/>
      <c r="H47" s="102"/>
      <c r="I47" s="102"/>
      <c r="J47" s="102"/>
      <c r="K47" s="103" t="str">
        <f>K9</f>
        <v>Keadaan Bulan : Mei 2025</v>
      </c>
      <c r="L47" s="103"/>
      <c r="M47" s="103"/>
      <c r="N47" s="103"/>
    </row>
    <row r="48" spans="1:14" ht="12.95" customHeight="1" thickBot="1" x14ac:dyDescent="0.3">
      <c r="A48" s="103"/>
      <c r="B48" s="103"/>
      <c r="C48" s="103"/>
      <c r="D48" s="100"/>
      <c r="E48" s="100"/>
      <c r="F48" s="100"/>
      <c r="G48" s="100"/>
      <c r="H48" s="100"/>
      <c r="I48" s="100"/>
      <c r="J48" s="100"/>
      <c r="K48" s="100"/>
      <c r="L48" s="99"/>
      <c r="M48" s="707" t="s">
        <v>67</v>
      </c>
      <c r="N48" s="707"/>
    </row>
    <row r="49" spans="1:18" ht="12.95" customHeight="1" thickTop="1" x14ac:dyDescent="0.25">
      <c r="A49" s="661" t="s">
        <v>68</v>
      </c>
      <c r="B49" s="664" t="s">
        <v>69</v>
      </c>
      <c r="C49" s="665"/>
      <c r="D49" s="670" t="s">
        <v>70</v>
      </c>
      <c r="E49" s="671"/>
      <c r="F49" s="675" t="s">
        <v>71</v>
      </c>
      <c r="G49" s="675" t="s">
        <v>72</v>
      </c>
      <c r="H49" s="675" t="s">
        <v>73</v>
      </c>
      <c r="I49" s="675" t="s">
        <v>74</v>
      </c>
      <c r="J49" s="691" t="s">
        <v>75</v>
      </c>
      <c r="K49" s="692"/>
      <c r="L49" s="670" t="s">
        <v>76</v>
      </c>
      <c r="M49" s="693"/>
      <c r="N49" s="694"/>
    </row>
    <row r="50" spans="1:18" ht="12.95" customHeight="1" x14ac:dyDescent="0.25">
      <c r="A50" s="689"/>
      <c r="B50" s="666"/>
      <c r="C50" s="667"/>
      <c r="D50" s="681" t="s">
        <v>77</v>
      </c>
      <c r="E50" s="681" t="s">
        <v>78</v>
      </c>
      <c r="F50" s="687"/>
      <c r="G50" s="687"/>
      <c r="H50" s="687"/>
      <c r="I50" s="687"/>
      <c r="J50" s="681" t="s">
        <v>21</v>
      </c>
      <c r="K50" s="681" t="s">
        <v>79</v>
      </c>
      <c r="L50" s="681" t="s">
        <v>21</v>
      </c>
      <c r="M50" s="683" t="s">
        <v>79</v>
      </c>
      <c r="N50" s="708"/>
    </row>
    <row r="51" spans="1:18" ht="12.95" customHeight="1" x14ac:dyDescent="0.25">
      <c r="A51" s="690"/>
      <c r="B51" s="668"/>
      <c r="C51" s="669"/>
      <c r="D51" s="688"/>
      <c r="E51" s="688"/>
      <c r="F51" s="688"/>
      <c r="G51" s="688"/>
      <c r="H51" s="688"/>
      <c r="I51" s="688"/>
      <c r="J51" s="688"/>
      <c r="K51" s="688"/>
      <c r="L51" s="688"/>
      <c r="M51" s="209" t="s">
        <v>24</v>
      </c>
      <c r="N51" s="210" t="s">
        <v>80</v>
      </c>
    </row>
    <row r="52" spans="1:18" ht="12.95" customHeight="1" x14ac:dyDescent="0.25">
      <c r="A52" s="206">
        <v>1</v>
      </c>
      <c r="B52" s="655">
        <v>2</v>
      </c>
      <c r="C52" s="656"/>
      <c r="D52" s="207">
        <v>3</v>
      </c>
      <c r="E52" s="207">
        <v>4</v>
      </c>
      <c r="F52" s="207">
        <v>5</v>
      </c>
      <c r="G52" s="207">
        <v>6</v>
      </c>
      <c r="H52" s="207">
        <v>7</v>
      </c>
      <c r="I52" s="207">
        <v>8</v>
      </c>
      <c r="J52" s="207">
        <v>9</v>
      </c>
      <c r="K52" s="207">
        <v>10</v>
      </c>
      <c r="L52" s="207">
        <v>11</v>
      </c>
      <c r="M52" s="207">
        <v>12</v>
      </c>
      <c r="N52" s="208">
        <v>13</v>
      </c>
    </row>
    <row r="53" spans="1:18" ht="12.95" customHeight="1" x14ac:dyDescent="0.25">
      <c r="A53" s="105"/>
      <c r="B53" s="106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8"/>
    </row>
    <row r="54" spans="1:18" ht="12.95" customHeight="1" x14ac:dyDescent="0.25">
      <c r="A54" s="109">
        <v>1</v>
      </c>
      <c r="B54" s="110" t="s">
        <v>213</v>
      </c>
      <c r="C54" s="111"/>
      <c r="D54" s="112"/>
      <c r="E54" s="113"/>
      <c r="F54" s="153">
        <v>0</v>
      </c>
      <c r="G54" s="153">
        <f>F54</f>
        <v>0</v>
      </c>
      <c r="H54" s="115" t="s">
        <v>83</v>
      </c>
      <c r="I54" s="115" t="e">
        <f>F54/F59*100</f>
        <v>#DIV/0!</v>
      </c>
      <c r="J54" s="115" t="e">
        <f>M54/F54*100</f>
        <v>#DIV/0!</v>
      </c>
      <c r="K54" s="115" t="e">
        <f>J54</f>
        <v>#DIV/0!</v>
      </c>
      <c r="L54" s="115" t="e">
        <f>I54*J54/100</f>
        <v>#DIV/0!</v>
      </c>
      <c r="M54" s="115">
        <v>0</v>
      </c>
      <c r="N54" s="117" t="e">
        <f>M54/F59*100</f>
        <v>#DIV/0!</v>
      </c>
      <c r="O54" s="534">
        <f t="shared" ref="O54:O59" si="10">F54-M54</f>
        <v>0</v>
      </c>
      <c r="P54" s="225">
        <f>(F54-M54)</f>
        <v>0</v>
      </c>
    </row>
    <row r="55" spans="1:18" ht="12.95" customHeight="1" x14ac:dyDescent="0.25">
      <c r="A55" s="109">
        <v>2</v>
      </c>
      <c r="B55" s="110" t="s">
        <v>214</v>
      </c>
      <c r="C55" s="111"/>
      <c r="D55" s="113"/>
      <c r="E55" s="113"/>
      <c r="F55" s="153">
        <v>0</v>
      </c>
      <c r="G55" s="153">
        <f>F55</f>
        <v>0</v>
      </c>
      <c r="H55" s="142"/>
      <c r="I55" s="115" t="e">
        <f>F55/F59*100</f>
        <v>#DIV/0!</v>
      </c>
      <c r="J55" s="115" t="e">
        <f t="shared" ref="J55:J57" si="11">M55/F55*100</f>
        <v>#DIV/0!</v>
      </c>
      <c r="K55" s="115" t="e">
        <f t="shared" ref="K55:K57" si="12">J55</f>
        <v>#DIV/0!</v>
      </c>
      <c r="L55" s="115" t="e">
        <f>I55*J55/100</f>
        <v>#DIV/0!</v>
      </c>
      <c r="M55" s="115">
        <v>0</v>
      </c>
      <c r="N55" s="117" t="e">
        <f>M55/F59*100</f>
        <v>#DIV/0!</v>
      </c>
      <c r="O55" s="534">
        <f t="shared" si="10"/>
        <v>0</v>
      </c>
      <c r="P55" s="225">
        <f>(F55-M55)</f>
        <v>0</v>
      </c>
      <c r="R55" s="98" t="s">
        <v>123</v>
      </c>
    </row>
    <row r="56" spans="1:18" ht="12.95" customHeight="1" x14ac:dyDescent="0.25">
      <c r="A56" s="109">
        <v>3</v>
      </c>
      <c r="B56" s="110" t="s">
        <v>210</v>
      </c>
      <c r="C56" s="111"/>
      <c r="D56" s="113"/>
      <c r="E56" s="113"/>
      <c r="F56" s="153">
        <v>0</v>
      </c>
      <c r="G56" s="153">
        <f>F56</f>
        <v>0</v>
      </c>
      <c r="H56" s="142"/>
      <c r="I56" s="115" t="e">
        <f>F56/F59*100</f>
        <v>#DIV/0!</v>
      </c>
      <c r="J56" s="115">
        <v>0</v>
      </c>
      <c r="K56" s="115">
        <f t="shared" si="12"/>
        <v>0</v>
      </c>
      <c r="L56" s="115" t="e">
        <f>I56*J56/100</f>
        <v>#DIV/0!</v>
      </c>
      <c r="M56" s="115">
        <v>0</v>
      </c>
      <c r="N56" s="117" t="e">
        <f>M56/F59*100</f>
        <v>#DIV/0!</v>
      </c>
      <c r="O56" s="534">
        <f t="shared" si="10"/>
        <v>0</v>
      </c>
      <c r="P56" s="225">
        <f>(F56-M56)</f>
        <v>0</v>
      </c>
    </row>
    <row r="57" spans="1:18" ht="12.95" customHeight="1" x14ac:dyDescent="0.25">
      <c r="A57" s="109">
        <v>4</v>
      </c>
      <c r="B57" s="110" t="s">
        <v>216</v>
      </c>
      <c r="C57" s="111"/>
      <c r="D57" s="113"/>
      <c r="E57" s="113"/>
      <c r="F57" s="153">
        <v>0</v>
      </c>
      <c r="G57" s="153">
        <f>F57</f>
        <v>0</v>
      </c>
      <c r="H57" s="142"/>
      <c r="I57" s="115" t="e">
        <f>F57/F59*100</f>
        <v>#DIV/0!</v>
      </c>
      <c r="J57" s="115" t="e">
        <f t="shared" si="11"/>
        <v>#DIV/0!</v>
      </c>
      <c r="K57" s="115" t="e">
        <f t="shared" si="12"/>
        <v>#DIV/0!</v>
      </c>
      <c r="L57" s="115" t="e">
        <f t="shared" ref="L57" si="13">I57*J57/100</f>
        <v>#DIV/0!</v>
      </c>
      <c r="M57" s="115">
        <v>0</v>
      </c>
      <c r="N57" s="117" t="e">
        <f>M57/F59*100</f>
        <v>#DIV/0!</v>
      </c>
      <c r="O57" s="534">
        <f t="shared" si="10"/>
        <v>0</v>
      </c>
    </row>
    <row r="58" spans="1:18" ht="12.95" customHeight="1" x14ac:dyDescent="0.25">
      <c r="A58" s="119"/>
      <c r="B58" s="120"/>
      <c r="C58" s="121"/>
      <c r="D58" s="122"/>
      <c r="E58" s="122"/>
      <c r="F58" s="137"/>
      <c r="G58" s="124"/>
      <c r="H58" s="124"/>
      <c r="I58" s="124"/>
      <c r="J58" s="124"/>
      <c r="K58" s="124"/>
      <c r="L58" s="115"/>
      <c r="M58" s="124"/>
      <c r="N58" s="125"/>
      <c r="P58" s="225">
        <f>(F58-M58)</f>
        <v>0</v>
      </c>
    </row>
    <row r="59" spans="1:18" ht="12.95" customHeight="1" thickBot="1" x14ac:dyDescent="0.3">
      <c r="A59" s="657" t="s">
        <v>35</v>
      </c>
      <c r="B59" s="658"/>
      <c r="C59" s="658"/>
      <c r="D59" s="658"/>
      <c r="E59" s="659"/>
      <c r="F59" s="43">
        <f>SUM(F54:F57)</f>
        <v>0</v>
      </c>
      <c r="G59" s="43">
        <f>SUM(G54:G57)</f>
        <v>0</v>
      </c>
      <c r="H59" s="43"/>
      <c r="I59" s="43">
        <v>0</v>
      </c>
      <c r="J59" s="43">
        <v>0</v>
      </c>
      <c r="K59" s="43">
        <f>J59</f>
        <v>0</v>
      </c>
      <c r="L59" s="96">
        <f t="shared" ref="L59" si="14">I59*J59/100</f>
        <v>0</v>
      </c>
      <c r="M59" s="43">
        <f>SUM(M54:M57)</f>
        <v>0</v>
      </c>
      <c r="N59" s="45">
        <v>0</v>
      </c>
      <c r="O59" s="535">
        <f t="shared" si="10"/>
        <v>0</v>
      </c>
    </row>
    <row r="60" spans="1:18" ht="12.95" customHeight="1" thickTop="1" x14ac:dyDescent="0.25">
      <c r="A60" s="126"/>
      <c r="B60" s="159"/>
      <c r="C60" s="126"/>
      <c r="D60" s="126"/>
      <c r="E60" s="126"/>
      <c r="F60" s="126"/>
      <c r="G60" s="126"/>
      <c r="H60" s="126"/>
      <c r="I60" s="129"/>
      <c r="J60" s="129"/>
      <c r="K60" s="129"/>
      <c r="L60" s="99"/>
      <c r="M60" s="99"/>
      <c r="N60" s="99"/>
    </row>
    <row r="61" spans="1:18" ht="12.95" customHeight="1" x14ac:dyDescent="0.25">
      <c r="A61" s="126"/>
      <c r="B61" s="127"/>
      <c r="C61" s="127"/>
      <c r="D61" s="126"/>
      <c r="E61" s="126"/>
      <c r="F61" s="126"/>
      <c r="G61" s="126"/>
      <c r="H61" s="126"/>
      <c r="I61" s="100"/>
      <c r="J61" s="100"/>
      <c r="K61" s="100"/>
      <c r="L61" s="158" t="str">
        <f>L24</f>
        <v>Matalalang,  28 Mei 2025</v>
      </c>
      <c r="M61" s="99"/>
      <c r="N61" s="99"/>
    </row>
    <row r="62" spans="1:18" ht="12.95" customHeight="1" x14ac:dyDescent="0.25">
      <c r="A62" s="126"/>
      <c r="B62" s="159"/>
      <c r="C62" s="126"/>
      <c r="D62" s="126"/>
      <c r="E62" s="126"/>
      <c r="F62" s="126"/>
      <c r="G62" s="126"/>
      <c r="H62" s="126"/>
      <c r="I62" s="129"/>
      <c r="J62" s="129"/>
      <c r="K62" s="129"/>
      <c r="L62" s="99"/>
      <c r="M62" s="99"/>
      <c r="N62" s="99"/>
    </row>
    <row r="63" spans="1:18" ht="12.95" customHeight="1" x14ac:dyDescent="0.25">
      <c r="A63" s="126"/>
      <c r="B63" s="126"/>
      <c r="C63" s="126"/>
      <c r="D63" s="126"/>
      <c r="E63" s="126"/>
      <c r="F63" s="126"/>
      <c r="G63" s="126"/>
      <c r="H63" s="126"/>
      <c r="I63" s="129"/>
      <c r="J63" s="129"/>
      <c r="K63" s="129"/>
      <c r="L63" s="103" t="s">
        <v>87</v>
      </c>
      <c r="M63" s="99"/>
      <c r="N63" s="99"/>
    </row>
    <row r="64" spans="1:18" ht="12.95" customHeight="1" x14ac:dyDescent="0.25">
      <c r="A64" s="126"/>
      <c r="B64" s="126"/>
      <c r="C64" s="130"/>
      <c r="D64" s="126"/>
      <c r="E64" s="126"/>
      <c r="F64" s="126"/>
      <c r="G64" s="126"/>
      <c r="H64" s="126"/>
      <c r="I64" s="129"/>
      <c r="J64" s="129"/>
      <c r="K64" s="129"/>
      <c r="L64" s="103"/>
      <c r="M64" s="99"/>
      <c r="N64" s="99"/>
    </row>
    <row r="65" spans="1:14" ht="12.95" customHeight="1" x14ac:dyDescent="0.25">
      <c r="A65" s="126"/>
      <c r="B65" s="126"/>
      <c r="C65" s="130"/>
      <c r="D65" s="126"/>
      <c r="E65" s="126"/>
      <c r="F65" s="126"/>
      <c r="G65" s="126"/>
      <c r="H65" s="126"/>
      <c r="I65" s="129"/>
      <c r="J65" s="129"/>
      <c r="K65" s="129"/>
      <c r="L65" s="103"/>
      <c r="M65" s="100"/>
      <c r="N65" s="100"/>
    </row>
    <row r="66" spans="1:14" ht="12.95" customHeight="1" x14ac:dyDescent="0.25">
      <c r="A66" s="126"/>
      <c r="B66" s="126"/>
      <c r="C66" s="130"/>
      <c r="D66" s="126"/>
      <c r="E66" s="126"/>
      <c r="F66" s="126"/>
      <c r="G66" s="126"/>
      <c r="H66" s="126"/>
      <c r="I66" s="129"/>
      <c r="J66" s="129"/>
      <c r="K66" s="129"/>
      <c r="L66" s="351" t="str">
        <f>L29</f>
        <v>ANDI MUHAMMAD  OPU, SE</v>
      </c>
      <c r="M66" s="100"/>
      <c r="N66" s="100"/>
    </row>
    <row r="67" spans="1:14" ht="12.95" customHeight="1" x14ac:dyDescent="0.25">
      <c r="A67" s="126"/>
      <c r="B67" s="126"/>
      <c r="C67" s="130"/>
      <c r="D67" s="126"/>
      <c r="E67" s="126"/>
      <c r="F67" s="126"/>
      <c r="G67" s="126"/>
      <c r="H67" s="126"/>
      <c r="I67" s="129"/>
      <c r="J67" s="129"/>
      <c r="K67" s="129"/>
      <c r="L67" s="516" t="str">
        <f>L30</f>
        <v>N I P .197510012007011024</v>
      </c>
      <c r="M67" s="100"/>
      <c r="N67" s="100"/>
    </row>
    <row r="68" spans="1:14" ht="12.95" customHeight="1" x14ac:dyDescent="0.25">
      <c r="A68" s="126"/>
      <c r="B68" s="126"/>
      <c r="C68" s="130"/>
      <c r="D68" s="126"/>
      <c r="E68" s="126"/>
      <c r="F68" s="126"/>
      <c r="G68" s="126"/>
      <c r="H68" s="126"/>
      <c r="I68" s="129"/>
      <c r="J68" s="129"/>
      <c r="K68" s="129"/>
      <c r="L68" s="205"/>
      <c r="M68" s="100"/>
      <c r="N68" s="100"/>
    </row>
    <row r="69" spans="1:14" ht="12.95" customHeight="1" x14ac:dyDescent="0.25">
      <c r="A69" s="100"/>
      <c r="B69" s="100"/>
      <c r="C69" s="100"/>
      <c r="D69" s="100"/>
      <c r="E69" s="101"/>
      <c r="F69" s="101"/>
      <c r="G69" s="101"/>
      <c r="H69" s="101"/>
      <c r="I69" s="102"/>
      <c r="J69" s="102"/>
      <c r="K69" s="102"/>
      <c r="L69" s="100"/>
      <c r="M69" s="100"/>
      <c r="N69" s="100"/>
    </row>
    <row r="70" spans="1:14" ht="12.95" customHeight="1" x14ac:dyDescent="0.25">
      <c r="A70" s="100"/>
      <c r="B70" s="100"/>
      <c r="C70" s="100"/>
      <c r="D70" s="100"/>
      <c r="E70" s="101"/>
      <c r="F70" s="101"/>
      <c r="G70" s="101"/>
      <c r="H70" s="101"/>
      <c r="I70" s="102"/>
      <c r="J70" s="102"/>
      <c r="K70" s="102"/>
      <c r="L70" s="100"/>
      <c r="M70" s="100"/>
      <c r="N70" s="100"/>
    </row>
    <row r="71" spans="1:14" ht="12.95" customHeight="1" x14ac:dyDescent="0.25">
      <c r="A71" s="100"/>
      <c r="B71" s="100"/>
      <c r="C71" s="100"/>
      <c r="D71" s="100"/>
      <c r="E71" s="101"/>
      <c r="F71" s="101"/>
      <c r="G71" s="101"/>
      <c r="H71" s="101"/>
      <c r="I71" s="102"/>
      <c r="J71" s="102"/>
      <c r="K71" s="102"/>
      <c r="L71" s="100"/>
      <c r="M71" s="100"/>
      <c r="N71" s="100"/>
    </row>
    <row r="72" spans="1:14" ht="12.95" customHeight="1" x14ac:dyDescent="0.25">
      <c r="A72" s="100"/>
      <c r="B72" s="100"/>
      <c r="C72" s="100"/>
      <c r="D72" s="100"/>
      <c r="E72" s="101"/>
      <c r="F72" s="101"/>
      <c r="G72" s="101"/>
      <c r="H72" s="101"/>
      <c r="I72" s="102"/>
      <c r="J72" s="102"/>
      <c r="K72" s="102"/>
      <c r="L72" s="100"/>
      <c r="M72" s="100"/>
      <c r="N72" s="100"/>
    </row>
    <row r="73" spans="1:14" ht="12.95" customHeight="1" x14ac:dyDescent="0.25">
      <c r="A73" s="100"/>
      <c r="B73" s="100"/>
      <c r="C73" s="100"/>
      <c r="D73" s="100"/>
      <c r="E73" s="101"/>
      <c r="F73" s="101"/>
      <c r="G73" s="101"/>
      <c r="H73" s="101"/>
      <c r="I73" s="102"/>
      <c r="J73" s="102"/>
      <c r="K73" s="102"/>
      <c r="L73" s="100"/>
      <c r="M73" s="100"/>
      <c r="N73" s="100"/>
    </row>
    <row r="74" spans="1:14" ht="12.95" customHeight="1" x14ac:dyDescent="0.25">
      <c r="A74" s="100"/>
      <c r="B74" s="100"/>
      <c r="C74" s="100"/>
      <c r="D74" s="100"/>
      <c r="E74" s="101"/>
      <c r="F74" s="101"/>
      <c r="G74" s="101"/>
      <c r="H74" s="101"/>
      <c r="I74" s="102"/>
      <c r="J74" s="102"/>
      <c r="K74" s="102"/>
      <c r="L74" s="100"/>
      <c r="M74" s="100"/>
      <c r="N74" s="100"/>
    </row>
    <row r="75" spans="1:14" ht="12.95" customHeight="1" x14ac:dyDescent="0.25">
      <c r="A75" s="100"/>
      <c r="B75" s="100"/>
      <c r="C75" s="100"/>
      <c r="D75" s="100"/>
      <c r="E75" s="101"/>
      <c r="F75" s="101"/>
      <c r="G75" s="101"/>
      <c r="H75" s="101"/>
      <c r="I75" s="102"/>
      <c r="J75" s="102"/>
      <c r="K75" s="102"/>
      <c r="L75" s="100"/>
      <c r="M75" s="100"/>
      <c r="N75" s="100"/>
    </row>
    <row r="76" spans="1:14" ht="12.95" customHeight="1" x14ac:dyDescent="0.25">
      <c r="A76" s="100"/>
      <c r="B76" s="100"/>
      <c r="C76" s="100"/>
      <c r="D76" s="100"/>
      <c r="E76" s="101"/>
      <c r="F76" s="101"/>
      <c r="G76" s="101"/>
      <c r="H76" s="101"/>
      <c r="I76" s="102"/>
      <c r="J76" s="102"/>
      <c r="K76" s="102"/>
      <c r="L76" s="100"/>
      <c r="M76" s="100"/>
      <c r="N76" s="100"/>
    </row>
    <row r="77" spans="1:14" ht="12.95" customHeight="1" x14ac:dyDescent="0.25">
      <c r="A77" s="100"/>
      <c r="B77" s="100"/>
      <c r="C77" s="100"/>
      <c r="D77" s="100"/>
      <c r="E77" s="101"/>
      <c r="F77" s="101"/>
      <c r="G77" s="101"/>
      <c r="H77" s="101"/>
      <c r="I77" s="102"/>
      <c r="J77" s="102"/>
      <c r="K77" s="102"/>
      <c r="L77" s="100"/>
      <c r="M77" s="100"/>
      <c r="N77" s="100"/>
    </row>
    <row r="78" spans="1:14" ht="12.95" customHeight="1" x14ac:dyDescent="0.25">
      <c r="A78" s="100"/>
      <c r="B78" s="100"/>
      <c r="C78" s="100"/>
      <c r="D78" s="100"/>
      <c r="E78" s="101"/>
      <c r="F78" s="101"/>
      <c r="G78" s="101"/>
      <c r="H78" s="101"/>
      <c r="I78" s="102"/>
      <c r="J78" s="102"/>
      <c r="K78" s="102"/>
      <c r="L78" s="100"/>
      <c r="M78" s="100"/>
      <c r="N78" s="100"/>
    </row>
    <row r="79" spans="1:14" ht="12.95" customHeight="1" x14ac:dyDescent="0.25">
      <c r="A79" s="100"/>
      <c r="B79" s="100"/>
      <c r="C79" s="100"/>
      <c r="D79" s="100"/>
      <c r="E79" s="101"/>
      <c r="F79" s="101"/>
      <c r="G79" s="101"/>
      <c r="H79" s="101"/>
      <c r="I79" s="102"/>
      <c r="J79" s="102"/>
      <c r="K79" s="102"/>
      <c r="L79" s="100"/>
      <c r="M79" s="100"/>
      <c r="N79" s="100"/>
    </row>
    <row r="80" spans="1:14" ht="12.95" customHeight="1" x14ac:dyDescent="0.25">
      <c r="A80" s="100"/>
      <c r="B80" s="100"/>
      <c r="C80" s="100"/>
      <c r="D80" s="100"/>
      <c r="E80" s="101"/>
      <c r="F80" s="101"/>
      <c r="G80" s="101"/>
      <c r="H80" s="101"/>
      <c r="I80" s="102"/>
      <c r="J80" s="102"/>
      <c r="K80" s="102"/>
      <c r="L80" s="100"/>
      <c r="M80" s="100"/>
      <c r="N80" s="100"/>
    </row>
    <row r="81" spans="1:14" ht="12.95" customHeight="1" x14ac:dyDescent="0.25">
      <c r="A81" s="100"/>
      <c r="B81" s="100"/>
      <c r="C81" s="100"/>
      <c r="D81" s="100"/>
      <c r="E81" s="101"/>
      <c r="F81" s="101"/>
      <c r="G81" s="101"/>
      <c r="H81" s="101"/>
      <c r="I81" s="102"/>
      <c r="J81" s="102"/>
      <c r="K81" s="102"/>
      <c r="L81" s="100"/>
      <c r="M81" s="100"/>
      <c r="N81" s="100"/>
    </row>
    <row r="82" spans="1:14" ht="12.95" customHeight="1" x14ac:dyDescent="0.25">
      <c r="A82" s="100"/>
      <c r="B82" s="100"/>
      <c r="C82" s="100"/>
      <c r="D82" s="100"/>
      <c r="E82" s="101"/>
      <c r="F82" s="101"/>
      <c r="G82" s="101"/>
      <c r="H82" s="101"/>
      <c r="I82" s="102"/>
      <c r="J82" s="102"/>
      <c r="K82" s="102"/>
      <c r="L82" s="100"/>
      <c r="M82" s="100"/>
      <c r="N82" s="100"/>
    </row>
    <row r="83" spans="1:14" ht="12.95" customHeight="1" x14ac:dyDescent="0.25">
      <c r="A83" s="100"/>
      <c r="B83" s="100"/>
      <c r="C83" s="100"/>
      <c r="D83" s="100"/>
      <c r="E83" s="101"/>
      <c r="F83" s="101"/>
      <c r="G83" s="101"/>
      <c r="H83" s="101"/>
      <c r="I83" s="102"/>
      <c r="J83" s="102"/>
      <c r="K83" s="102"/>
      <c r="L83" s="100"/>
      <c r="M83" s="100"/>
      <c r="N83" s="100"/>
    </row>
    <row r="84" spans="1:14" ht="23.25" customHeight="1" x14ac:dyDescent="0.25">
      <c r="A84" s="100"/>
      <c r="B84" s="100"/>
      <c r="C84" s="100"/>
      <c r="D84" s="100"/>
      <c r="E84" s="101"/>
      <c r="F84" s="101"/>
      <c r="G84" s="101"/>
      <c r="H84" s="101"/>
      <c r="I84" s="102"/>
      <c r="J84" s="102"/>
      <c r="K84" s="102"/>
      <c r="L84" s="100"/>
      <c r="M84" s="100"/>
      <c r="N84" s="100"/>
    </row>
    <row r="85" spans="1:14" ht="12.95" customHeight="1" x14ac:dyDescent="0.25">
      <c r="A85" s="100"/>
      <c r="B85" s="100"/>
      <c r="C85" s="100"/>
      <c r="D85" s="100"/>
      <c r="E85" s="101"/>
      <c r="F85" s="101"/>
      <c r="G85" s="101"/>
      <c r="H85" s="101"/>
      <c r="I85" s="102"/>
      <c r="J85" s="102"/>
      <c r="K85" s="102"/>
      <c r="L85" s="100"/>
      <c r="M85" s="100"/>
      <c r="N85" s="100"/>
    </row>
    <row r="109" spans="1:14" ht="12.95" customHeight="1" x14ac:dyDescent="0.25">
      <c r="A109" s="126"/>
      <c r="B109" s="126"/>
      <c r="C109" s="130"/>
      <c r="D109" s="126"/>
      <c r="E109" s="126"/>
      <c r="F109" s="126"/>
      <c r="G109" s="126"/>
      <c r="H109" s="126"/>
      <c r="I109" s="129"/>
      <c r="J109" s="129"/>
      <c r="K109" s="129"/>
      <c r="L109" s="204"/>
      <c r="M109" s="100"/>
      <c r="N109" s="100"/>
    </row>
    <row r="110" spans="1:14" ht="12.95" customHeight="1" x14ac:dyDescent="0.25">
      <c r="A110" s="126"/>
      <c r="B110" s="126"/>
      <c r="C110" s="130"/>
      <c r="D110" s="126"/>
      <c r="E110" s="126"/>
      <c r="F110" s="126"/>
      <c r="G110" s="126"/>
      <c r="H110" s="126"/>
      <c r="I110" s="129"/>
      <c r="J110" s="129"/>
      <c r="K110" s="129"/>
      <c r="L110" s="205"/>
      <c r="M110" s="100"/>
      <c r="N110" s="100"/>
    </row>
    <row r="111" spans="1:14" ht="12.95" customHeight="1" x14ac:dyDescent="0.25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</row>
    <row r="112" spans="1:14" ht="12.95" customHeight="1" x14ac:dyDescent="0.25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</row>
    <row r="113" spans="1:14" ht="12.95" customHeight="1" x14ac:dyDescent="0.25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</row>
    <row r="114" spans="1:14" ht="12.95" customHeight="1" x14ac:dyDescent="0.25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</row>
    <row r="115" spans="1:14" ht="12.95" customHeight="1" x14ac:dyDescent="0.25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</row>
    <row r="116" spans="1:14" ht="12.95" customHeight="1" x14ac:dyDescent="0.25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</row>
    <row r="117" spans="1:14" ht="12.95" customHeight="1" x14ac:dyDescent="0.25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</row>
    <row r="118" spans="1:14" ht="12.95" customHeight="1" x14ac:dyDescent="0.25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</row>
    <row r="119" spans="1:14" ht="12.95" customHeight="1" x14ac:dyDescent="0.25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</row>
    <row r="120" spans="1:14" ht="12.95" customHeight="1" x14ac:dyDescent="0.25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</row>
    <row r="121" spans="1:14" ht="12.95" customHeight="1" x14ac:dyDescent="0.25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</row>
    <row r="122" spans="1:14" ht="12.95" customHeight="1" x14ac:dyDescent="0.25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</row>
    <row r="123" spans="1:14" ht="12.95" customHeight="1" x14ac:dyDescent="0.25">
      <c r="A123" s="100"/>
      <c r="B123" s="100"/>
      <c r="C123" s="100"/>
      <c r="D123" s="100"/>
      <c r="E123" s="101"/>
      <c r="F123" s="101"/>
      <c r="G123" s="101"/>
      <c r="H123" s="101"/>
      <c r="I123" s="102"/>
      <c r="J123" s="102"/>
      <c r="K123" s="102"/>
      <c r="L123" s="100"/>
      <c r="M123" s="100"/>
      <c r="N123" s="100"/>
    </row>
  </sheetData>
  <mergeCells count="39">
    <mergeCell ref="A59:E59"/>
    <mergeCell ref="B49:C51"/>
    <mergeCell ref="B11:C13"/>
    <mergeCell ref="M50:N50"/>
    <mergeCell ref="B52:C52"/>
    <mergeCell ref="A11:A13"/>
    <mergeCell ref="A49:A51"/>
    <mergeCell ref="D12:D13"/>
    <mergeCell ref="D50:D51"/>
    <mergeCell ref="E12:E13"/>
    <mergeCell ref="E50:E51"/>
    <mergeCell ref="F11:F13"/>
    <mergeCell ref="F49:F51"/>
    <mergeCell ref="G11:G13"/>
    <mergeCell ref="G49:G51"/>
    <mergeCell ref="H11:H13"/>
    <mergeCell ref="M48:N48"/>
    <mergeCell ref="D49:E49"/>
    <mergeCell ref="J49:K49"/>
    <mergeCell ref="L49:N49"/>
    <mergeCell ref="I49:I51"/>
    <mergeCell ref="J50:J51"/>
    <mergeCell ref="K50:K51"/>
    <mergeCell ref="L50:L51"/>
    <mergeCell ref="H49:H51"/>
    <mergeCell ref="M12:N12"/>
    <mergeCell ref="B14:C14"/>
    <mergeCell ref="A22:E22"/>
    <mergeCell ref="J12:J13"/>
    <mergeCell ref="K12:K13"/>
    <mergeCell ref="L12:L13"/>
    <mergeCell ref="I11:I13"/>
    <mergeCell ref="A2:N2"/>
    <mergeCell ref="A3:N3"/>
    <mergeCell ref="A4:N4"/>
    <mergeCell ref="M10:N10"/>
    <mergeCell ref="D11:E11"/>
    <mergeCell ref="J11:K11"/>
    <mergeCell ref="L11:N11"/>
  </mergeCells>
  <hyperlinks>
    <hyperlink ref="F16" r:id="rId1" display="632000"/>
    <hyperlink ref="F55" r:id="rId2" display="250000"/>
    <hyperlink ref="F56" r:id="rId3" display="5015000"/>
    <hyperlink ref="G54" r:id="rId4" display="=F234"/>
    <hyperlink ref="G55" r:id="rId5" display="=F235"/>
    <hyperlink ref="G56" r:id="rId6" display="=F237"/>
    <hyperlink ref="G57" r:id="rId7" display="=F238"/>
  </hyperlinks>
  <pageMargins left="0.70866141732283505" right="0.70866141732283505" top="0.74803149606299202" bottom="0.74803149606299202" header="0.31496062992126" footer="0.31496062992126"/>
  <pageSetup paperSize="5" scale="85" orientation="landscape" horizontalDpi="4294967293" r:id="rId8"/>
  <rowBreaks count="2" manualBreakCount="2">
    <brk id="42" max="13" man="1"/>
    <brk id="12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Q71"/>
  <sheetViews>
    <sheetView view="pageBreakPreview" topLeftCell="A58" zoomScale="90" zoomScaleNormal="100" zoomScaleSheetLayoutView="90" workbookViewId="0">
      <selection activeCell="E58" sqref="E58"/>
    </sheetView>
  </sheetViews>
  <sheetFormatPr defaultRowHeight="15" x14ac:dyDescent="0.25"/>
  <cols>
    <col min="1" max="1" width="4.140625" customWidth="1"/>
    <col min="2" max="2" width="4.7109375" customWidth="1"/>
    <col min="3" max="3" width="4" customWidth="1"/>
    <col min="4" max="6" width="2.5703125" customWidth="1"/>
    <col min="7" max="7" width="57.42578125" customWidth="1"/>
    <col min="8" max="8" width="17.5703125" customWidth="1"/>
    <col min="9" max="9" width="8.85546875" customWidth="1"/>
    <col min="10" max="10" width="9.140625" customWidth="1"/>
    <col min="11" max="11" width="11.140625" customWidth="1"/>
    <col min="12" max="12" width="9.140625" customWidth="1"/>
    <col min="13" max="13" width="14.140625" customWidth="1"/>
    <col min="14" max="14" width="7.85546875" customWidth="1"/>
    <col min="15" max="15" width="15.140625" customWidth="1"/>
    <col min="16" max="16" width="12.42578125" customWidth="1"/>
    <col min="17" max="17" width="10.85546875" customWidth="1"/>
    <col min="18" max="18" width="2.5703125" customWidth="1"/>
  </cols>
  <sheetData>
    <row r="1" spans="1:17" ht="15.75" x14ac:dyDescent="0.25">
      <c r="A1" s="581" t="s">
        <v>194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</row>
    <row r="2" spans="1:17" ht="15.75" x14ac:dyDescent="0.25">
      <c r="A2" s="582" t="s">
        <v>2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  <c r="Q2" s="582"/>
    </row>
    <row r="3" spans="1:17" ht="15.75" x14ac:dyDescent="0.25">
      <c r="A3" s="582" t="s">
        <v>195</v>
      </c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</row>
    <row r="4" spans="1:17" ht="15.75" x14ac:dyDescent="0.25">
      <c r="A4" s="279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</row>
    <row r="5" spans="1:17" ht="16.5" x14ac:dyDescent="0.3">
      <c r="A5" s="280" t="s">
        <v>138</v>
      </c>
      <c r="B5" s="280"/>
      <c r="C5" s="280"/>
      <c r="D5" s="280" t="s">
        <v>139</v>
      </c>
      <c r="E5" s="281" t="s">
        <v>3</v>
      </c>
      <c r="F5" s="282"/>
      <c r="G5" s="282"/>
      <c r="H5" s="282"/>
      <c r="I5" s="282"/>
      <c r="J5" s="283"/>
      <c r="K5" s="283"/>
      <c r="L5" s="283"/>
      <c r="M5" s="284"/>
      <c r="N5" s="284"/>
      <c r="O5" s="283"/>
      <c r="P5" s="283"/>
      <c r="Q5" s="283"/>
    </row>
    <row r="6" spans="1:17" ht="17.25" thickBot="1" x14ac:dyDescent="0.35">
      <c r="A6" s="280"/>
      <c r="B6" s="280"/>
      <c r="C6" s="280"/>
      <c r="D6" s="280"/>
      <c r="E6" s="282"/>
      <c r="F6" s="282"/>
      <c r="G6" s="282"/>
      <c r="H6" s="282"/>
      <c r="I6" s="282"/>
      <c r="J6" s="283"/>
      <c r="K6" s="283"/>
      <c r="L6" s="283"/>
      <c r="M6" s="284"/>
      <c r="N6" s="284"/>
      <c r="O6" s="283"/>
      <c r="P6" s="283"/>
      <c r="Q6" s="283"/>
    </row>
    <row r="7" spans="1:17" ht="16.5" x14ac:dyDescent="0.25">
      <c r="A7" s="583" t="s">
        <v>11</v>
      </c>
      <c r="B7" s="584"/>
      <c r="C7" s="585"/>
      <c r="D7" s="592" t="s">
        <v>140</v>
      </c>
      <c r="E7" s="584"/>
      <c r="F7" s="584"/>
      <c r="G7" s="585"/>
      <c r="H7" s="595" t="s">
        <v>91</v>
      </c>
      <c r="I7" s="595" t="s">
        <v>141</v>
      </c>
      <c r="J7" s="598" t="s">
        <v>142</v>
      </c>
      <c r="K7" s="599"/>
      <c r="L7" s="598" t="s">
        <v>143</v>
      </c>
      <c r="M7" s="600"/>
      <c r="N7" s="599"/>
      <c r="O7" s="601" t="s">
        <v>119</v>
      </c>
      <c r="P7" s="601" t="s">
        <v>144</v>
      </c>
      <c r="Q7" s="601" t="s">
        <v>19</v>
      </c>
    </row>
    <row r="8" spans="1:17" ht="16.5" x14ac:dyDescent="0.25">
      <c r="A8" s="586"/>
      <c r="B8" s="587"/>
      <c r="C8" s="588"/>
      <c r="D8" s="593"/>
      <c r="E8" s="587"/>
      <c r="F8" s="587"/>
      <c r="G8" s="588"/>
      <c r="H8" s="596"/>
      <c r="I8" s="596"/>
      <c r="J8" s="604" t="s">
        <v>145</v>
      </c>
      <c r="K8" s="604" t="s">
        <v>79</v>
      </c>
      <c r="L8" s="604" t="s">
        <v>21</v>
      </c>
      <c r="M8" s="605" t="s">
        <v>79</v>
      </c>
      <c r="N8" s="605"/>
      <c r="O8" s="602"/>
      <c r="P8" s="602"/>
      <c r="Q8" s="602"/>
    </row>
    <row r="9" spans="1:17" ht="16.5" x14ac:dyDescent="0.25">
      <c r="A9" s="589"/>
      <c r="B9" s="590"/>
      <c r="C9" s="591"/>
      <c r="D9" s="594"/>
      <c r="E9" s="590"/>
      <c r="F9" s="590"/>
      <c r="G9" s="591"/>
      <c r="H9" s="597"/>
      <c r="I9" s="597"/>
      <c r="J9" s="604"/>
      <c r="K9" s="604"/>
      <c r="L9" s="604"/>
      <c r="M9" s="332" t="s">
        <v>24</v>
      </c>
      <c r="N9" s="332" t="s">
        <v>25</v>
      </c>
      <c r="O9" s="603"/>
      <c r="P9" s="603"/>
      <c r="Q9" s="603"/>
    </row>
    <row r="10" spans="1:17" ht="15.75" thickBot="1" x14ac:dyDescent="0.3">
      <c r="A10" s="575">
        <v>1</v>
      </c>
      <c r="B10" s="576"/>
      <c r="C10" s="577"/>
      <c r="D10" s="578">
        <v>2</v>
      </c>
      <c r="E10" s="576"/>
      <c r="F10" s="576"/>
      <c r="G10" s="577"/>
      <c r="H10" s="333">
        <v>3</v>
      </c>
      <c r="I10" s="333">
        <v>4</v>
      </c>
      <c r="J10" s="334">
        <v>5</v>
      </c>
      <c r="K10" s="334">
        <v>6</v>
      </c>
      <c r="L10" s="334">
        <v>7</v>
      </c>
      <c r="M10" s="334">
        <v>8</v>
      </c>
      <c r="N10" s="334">
        <v>9</v>
      </c>
      <c r="O10" s="334">
        <v>10</v>
      </c>
      <c r="P10" s="334">
        <v>11</v>
      </c>
      <c r="Q10" s="334">
        <v>12</v>
      </c>
    </row>
    <row r="11" spans="1:17" ht="17.25" thickTop="1" x14ac:dyDescent="0.25">
      <c r="A11" s="335"/>
      <c r="B11" s="336"/>
      <c r="C11" s="337"/>
      <c r="D11" s="338"/>
      <c r="E11" s="338"/>
      <c r="F11" s="338"/>
      <c r="G11" s="339"/>
      <c r="H11" s="340"/>
      <c r="I11" s="340"/>
      <c r="J11" s="341"/>
      <c r="K11" s="341"/>
      <c r="L11" s="341"/>
      <c r="M11" s="341"/>
      <c r="N11" s="341"/>
      <c r="O11" s="341"/>
      <c r="P11" s="341"/>
      <c r="Q11" s="341"/>
    </row>
    <row r="12" spans="1:17" ht="16.5" x14ac:dyDescent="0.25">
      <c r="A12" s="285">
        <v>7</v>
      </c>
      <c r="B12" s="286" t="s">
        <v>146</v>
      </c>
      <c r="C12" s="287"/>
      <c r="D12" s="579" t="s">
        <v>3</v>
      </c>
      <c r="E12" s="579"/>
      <c r="F12" s="579"/>
      <c r="G12" s="580"/>
      <c r="H12" s="288" t="e">
        <f>H13+H37+H42+H46+H49+H53</f>
        <v>#REF!</v>
      </c>
      <c r="I12" s="346" t="e">
        <f t="shared" ref="I12:I17" si="0">H12/H$12*100</f>
        <v>#REF!</v>
      </c>
      <c r="J12" s="289" t="e">
        <f>K12</f>
        <v>#REF!</v>
      </c>
      <c r="K12" s="290" t="e">
        <f t="shared" ref="K12:K17" si="1">M12/H12*100</f>
        <v>#REF!</v>
      </c>
      <c r="L12" s="289" t="e">
        <f t="shared" ref="L12:L17" si="2">J12*H12/$H$62</f>
        <v>#REF!</v>
      </c>
      <c r="M12" s="288" t="e">
        <f>M13+M37+M42+M46+M49+M53</f>
        <v>#REF!</v>
      </c>
      <c r="N12" s="289" t="e">
        <f t="shared" ref="N12:N17" si="3">M12/$H$62*100%</f>
        <v>#REF!</v>
      </c>
      <c r="O12" s="291" t="e">
        <f t="shared" ref="O12:O17" si="4">H12-M12</f>
        <v>#REF!</v>
      </c>
      <c r="P12" s="288"/>
      <c r="Q12" s="288"/>
    </row>
    <row r="13" spans="1:17" ht="16.5" x14ac:dyDescent="0.25">
      <c r="A13" s="292"/>
      <c r="B13" s="293"/>
      <c r="C13" s="294">
        <v>1</v>
      </c>
      <c r="D13" s="295"/>
      <c r="E13" s="568" t="s">
        <v>147</v>
      </c>
      <c r="F13" s="568"/>
      <c r="G13" s="569"/>
      <c r="H13" s="296">
        <f>H14+H19+H22+H24+H30+H33</f>
        <v>2998700100</v>
      </c>
      <c r="I13" s="347" t="e">
        <f t="shared" si="0"/>
        <v>#REF!</v>
      </c>
      <c r="J13" s="327">
        <f t="shared" ref="J13:J62" si="5">K13</f>
        <v>39.38149360117739</v>
      </c>
      <c r="K13" s="325">
        <f t="shared" si="1"/>
        <v>39.38149360117739</v>
      </c>
      <c r="L13" s="327" t="e">
        <f t="shared" si="2"/>
        <v>#REF!</v>
      </c>
      <c r="M13" s="296">
        <f>M14+M19+M22+M24+M30+M33</f>
        <v>1180932888</v>
      </c>
      <c r="N13" s="327" t="e">
        <f t="shared" si="3"/>
        <v>#REF!</v>
      </c>
      <c r="O13" s="330">
        <f t="shared" si="4"/>
        <v>1817767212</v>
      </c>
      <c r="P13" s="296"/>
      <c r="Q13" s="296"/>
    </row>
    <row r="14" spans="1:17" ht="16.5" x14ac:dyDescent="0.25">
      <c r="A14" s="292"/>
      <c r="B14" s="293"/>
      <c r="C14" s="294"/>
      <c r="D14" s="295"/>
      <c r="E14" s="295"/>
      <c r="F14" s="568" t="s">
        <v>148</v>
      </c>
      <c r="G14" s="569"/>
      <c r="H14" s="296">
        <f>H15+H16+H17</f>
        <v>4500000</v>
      </c>
      <c r="I14" s="347" t="e">
        <f t="shared" si="0"/>
        <v>#REF!</v>
      </c>
      <c r="J14" s="327">
        <f t="shared" si="5"/>
        <v>19.478000000000002</v>
      </c>
      <c r="K14" s="325">
        <f t="shared" si="1"/>
        <v>19.478000000000002</v>
      </c>
      <c r="L14" s="327" t="e">
        <f t="shared" si="2"/>
        <v>#REF!</v>
      </c>
      <c r="M14" s="362">
        <f>M16+M15+M17</f>
        <v>876510</v>
      </c>
      <c r="N14" s="327" t="e">
        <f t="shared" si="3"/>
        <v>#REF!</v>
      </c>
      <c r="O14" s="330">
        <f t="shared" si="4"/>
        <v>3623490</v>
      </c>
      <c r="P14" s="296"/>
      <c r="Q14" s="296"/>
    </row>
    <row r="15" spans="1:17" ht="16.5" x14ac:dyDescent="0.25">
      <c r="A15" s="292"/>
      <c r="B15" s="293"/>
      <c r="C15" s="294"/>
      <c r="D15" s="295"/>
      <c r="E15" s="295"/>
      <c r="F15" s="352"/>
      <c r="G15" s="305" t="s">
        <v>188</v>
      </c>
      <c r="H15" s="300">
        <f>'PROGRAM DAN KEUANGAN'!F21</f>
        <v>0</v>
      </c>
      <c r="I15" s="348" t="e">
        <f t="shared" si="0"/>
        <v>#REF!</v>
      </c>
      <c r="J15" s="328" t="e">
        <f t="shared" ref="J15" si="6">K15</f>
        <v>#DIV/0!</v>
      </c>
      <c r="K15" s="326" t="e">
        <f t="shared" si="1"/>
        <v>#DIV/0!</v>
      </c>
      <c r="L15" s="328" t="e">
        <f t="shared" si="2"/>
        <v>#DIV/0!</v>
      </c>
      <c r="M15" s="331">
        <f>'RFK '!K24</f>
        <v>0</v>
      </c>
      <c r="N15" s="328" t="e">
        <f t="shared" si="3"/>
        <v>#REF!</v>
      </c>
      <c r="O15" s="331">
        <f t="shared" si="4"/>
        <v>0</v>
      </c>
      <c r="P15" s="296"/>
      <c r="Q15" s="296"/>
    </row>
    <row r="16" spans="1:17" ht="16.5" x14ac:dyDescent="0.25">
      <c r="A16" s="301"/>
      <c r="B16" s="302"/>
      <c r="C16" s="303"/>
      <c r="D16" s="304"/>
      <c r="E16" s="304"/>
      <c r="F16" s="304"/>
      <c r="G16" s="305" t="s">
        <v>189</v>
      </c>
      <c r="H16" s="300">
        <f>'PROGRAM DAN KEUANGAN'!F62</f>
        <v>3000000</v>
      </c>
      <c r="I16" s="348" t="e">
        <f t="shared" si="0"/>
        <v>#REF!</v>
      </c>
      <c r="J16" s="328">
        <f t="shared" si="5"/>
        <v>0</v>
      </c>
      <c r="K16" s="326">
        <f t="shared" si="1"/>
        <v>0</v>
      </c>
      <c r="L16" s="328" t="e">
        <f t="shared" si="2"/>
        <v>#REF!</v>
      </c>
      <c r="M16" s="331">
        <f>'RFK '!K25</f>
        <v>0</v>
      </c>
      <c r="N16" s="328" t="e">
        <f t="shared" si="3"/>
        <v>#REF!</v>
      </c>
      <c r="O16" s="331">
        <f t="shared" si="4"/>
        <v>3000000</v>
      </c>
      <c r="P16" s="299"/>
      <c r="Q16" s="299"/>
    </row>
    <row r="17" spans="1:17" ht="22.5" customHeight="1" x14ac:dyDescent="0.25">
      <c r="A17" s="301"/>
      <c r="B17" s="302"/>
      <c r="C17" s="303"/>
      <c r="D17" s="304"/>
      <c r="E17" s="304"/>
      <c r="F17" s="304"/>
      <c r="G17" s="571" t="s">
        <v>132</v>
      </c>
      <c r="H17" s="300">
        <f>'PROGRAM DAN KEUANGAN'!F97</f>
        <v>1500000</v>
      </c>
      <c r="I17" s="348" t="e">
        <f t="shared" si="0"/>
        <v>#REF!</v>
      </c>
      <c r="J17" s="328">
        <f t="shared" si="5"/>
        <v>58.433999999999997</v>
      </c>
      <c r="K17" s="326">
        <f t="shared" si="1"/>
        <v>58.433999999999997</v>
      </c>
      <c r="L17" s="328" t="e">
        <f t="shared" si="2"/>
        <v>#REF!</v>
      </c>
      <c r="M17" s="331">
        <f>'RFK '!K26</f>
        <v>876510</v>
      </c>
      <c r="N17" s="328" t="e">
        <f t="shared" si="3"/>
        <v>#REF!</v>
      </c>
      <c r="O17" s="331">
        <f t="shared" si="4"/>
        <v>623490</v>
      </c>
      <c r="P17" s="299"/>
      <c r="Q17" s="299"/>
    </row>
    <row r="18" spans="1:17" ht="10.5" customHeight="1" x14ac:dyDescent="0.25">
      <c r="A18" s="301"/>
      <c r="B18" s="302"/>
      <c r="C18" s="303"/>
      <c r="D18" s="304"/>
      <c r="E18" s="304"/>
      <c r="F18" s="304"/>
      <c r="G18" s="572"/>
      <c r="H18" s="300"/>
      <c r="I18" s="306"/>
      <c r="J18" s="297"/>
      <c r="K18" s="307"/>
      <c r="L18" s="327"/>
      <c r="M18" s="363"/>
      <c r="N18" s="328"/>
      <c r="O18" s="300"/>
      <c r="P18" s="299"/>
      <c r="Q18" s="299"/>
    </row>
    <row r="19" spans="1:17" ht="16.5" x14ac:dyDescent="0.25">
      <c r="A19" s="292"/>
      <c r="B19" s="293"/>
      <c r="C19" s="294"/>
      <c r="D19" s="295"/>
      <c r="E19" s="295"/>
      <c r="F19" s="568" t="s">
        <v>149</v>
      </c>
      <c r="G19" s="569"/>
      <c r="H19" s="298">
        <f>H20+H21</f>
        <v>2714131000</v>
      </c>
      <c r="I19" s="347" t="e">
        <f t="shared" ref="I19:I36" si="7">H19/H$12*100</f>
        <v>#REF!</v>
      </c>
      <c r="J19" s="327">
        <f t="shared" si="5"/>
        <v>37.948753505265593</v>
      </c>
      <c r="K19" s="325">
        <f t="shared" ref="K19:K27" si="8">M19/H19*100</f>
        <v>37.948753505265593</v>
      </c>
      <c r="L19" s="327" t="e">
        <f t="shared" ref="L19:L60" si="9">J19*H19/$H$62</f>
        <v>#REF!</v>
      </c>
      <c r="M19" s="330">
        <f>M20+M21</f>
        <v>1029978883</v>
      </c>
      <c r="N19" s="327" t="e">
        <f t="shared" ref="N19:N60" si="10">M19/$H$62*100%</f>
        <v>#REF!</v>
      </c>
      <c r="O19" s="330">
        <f t="shared" ref="O19:O39" si="11">H19-M19</f>
        <v>1684152117</v>
      </c>
      <c r="P19" s="298"/>
      <c r="Q19" s="298"/>
    </row>
    <row r="20" spans="1:17" ht="16.5" x14ac:dyDescent="0.25">
      <c r="A20" s="292"/>
      <c r="B20" s="293"/>
      <c r="C20" s="294"/>
      <c r="D20" s="295"/>
      <c r="E20" s="295"/>
      <c r="F20" s="308"/>
      <c r="G20" s="305" t="s">
        <v>150</v>
      </c>
      <c r="H20" s="300">
        <f>'PROGRAM DAN KEUANGAN'!F312</f>
        <v>2711131000</v>
      </c>
      <c r="I20" s="348" t="e">
        <f t="shared" si="7"/>
        <v>#REF!</v>
      </c>
      <c r="J20" s="328">
        <f t="shared" si="5"/>
        <v>37.880957172486319</v>
      </c>
      <c r="K20" s="326">
        <f t="shared" si="8"/>
        <v>37.880957172486319</v>
      </c>
      <c r="L20" s="328" t="e">
        <f t="shared" si="9"/>
        <v>#REF!</v>
      </c>
      <c r="M20" s="331">
        <f>'RFK '!K27</f>
        <v>1027002373</v>
      </c>
      <c r="N20" s="328" t="e">
        <f t="shared" si="10"/>
        <v>#REF!</v>
      </c>
      <c r="O20" s="331">
        <f t="shared" si="11"/>
        <v>1684128627</v>
      </c>
      <c r="P20" s="298"/>
      <c r="Q20" s="298"/>
    </row>
    <row r="21" spans="1:17" ht="33" x14ac:dyDescent="0.25">
      <c r="A21" s="301"/>
      <c r="B21" s="302"/>
      <c r="C21" s="303"/>
      <c r="D21" s="304"/>
      <c r="E21" s="304"/>
      <c r="F21" s="308"/>
      <c r="G21" s="305" t="s">
        <v>151</v>
      </c>
      <c r="H21" s="309">
        <f>'PROGRAM DAN KEUANGAN'!F269</f>
        <v>3000000</v>
      </c>
      <c r="I21" s="348" t="e">
        <f t="shared" si="7"/>
        <v>#REF!</v>
      </c>
      <c r="J21" s="328">
        <f t="shared" si="5"/>
        <v>99.216999999999999</v>
      </c>
      <c r="K21" s="326">
        <f t="shared" si="8"/>
        <v>99.216999999999999</v>
      </c>
      <c r="L21" s="328" t="e">
        <f t="shared" si="9"/>
        <v>#REF!</v>
      </c>
      <c r="M21" s="364">
        <f>'RFK '!K28</f>
        <v>2976510</v>
      </c>
      <c r="N21" s="328" t="e">
        <f t="shared" si="10"/>
        <v>#REF!</v>
      </c>
      <c r="O21" s="331">
        <f t="shared" si="11"/>
        <v>23490</v>
      </c>
      <c r="P21" s="310"/>
      <c r="Q21" s="310"/>
    </row>
    <row r="22" spans="1:17" ht="16.5" x14ac:dyDescent="0.25">
      <c r="A22" s="292"/>
      <c r="B22" s="293"/>
      <c r="C22" s="294"/>
      <c r="D22" s="295"/>
      <c r="E22" s="295"/>
      <c r="F22" s="568" t="s">
        <v>152</v>
      </c>
      <c r="G22" s="569"/>
      <c r="H22" s="298">
        <f>H23</f>
        <v>5300000</v>
      </c>
      <c r="I22" s="347" t="e">
        <f t="shared" si="7"/>
        <v>#REF!</v>
      </c>
      <c r="J22" s="359">
        <f>J23</f>
        <v>63.20754716981132</v>
      </c>
      <c r="K22" s="359">
        <f>K23</f>
        <v>63.20754716981132</v>
      </c>
      <c r="L22" s="327" t="e">
        <f t="shared" si="9"/>
        <v>#REF!</v>
      </c>
      <c r="M22" s="330">
        <f>M23</f>
        <v>3350000</v>
      </c>
      <c r="N22" s="327" t="e">
        <f t="shared" si="10"/>
        <v>#REF!</v>
      </c>
      <c r="O22" s="330">
        <f t="shared" si="11"/>
        <v>1950000</v>
      </c>
      <c r="P22" s="298"/>
      <c r="Q22" s="298"/>
    </row>
    <row r="23" spans="1:17" ht="16.5" x14ac:dyDescent="0.25">
      <c r="A23" s="301"/>
      <c r="B23" s="302"/>
      <c r="C23" s="303"/>
      <c r="D23" s="304"/>
      <c r="E23" s="304"/>
      <c r="F23" s="304"/>
      <c r="G23" s="305" t="s">
        <v>117</v>
      </c>
      <c r="H23" s="300">
        <f>'RFK '!F15</f>
        <v>5300000</v>
      </c>
      <c r="I23" s="348" t="e">
        <f t="shared" si="7"/>
        <v>#REF!</v>
      </c>
      <c r="J23" s="328">
        <f t="shared" si="5"/>
        <v>63.20754716981132</v>
      </c>
      <c r="K23" s="326">
        <f t="shared" si="8"/>
        <v>63.20754716981132</v>
      </c>
      <c r="L23" s="328" t="e">
        <f t="shared" si="9"/>
        <v>#REF!</v>
      </c>
      <c r="M23" s="300">
        <f>'RFK '!K15</f>
        <v>3350000</v>
      </c>
      <c r="N23" s="328" t="e">
        <f t="shared" si="10"/>
        <v>#REF!</v>
      </c>
      <c r="O23" s="331">
        <f t="shared" si="11"/>
        <v>1950000</v>
      </c>
      <c r="P23" s="299"/>
      <c r="Q23" s="299"/>
    </row>
    <row r="24" spans="1:17" ht="16.5" x14ac:dyDescent="0.25">
      <c r="A24" s="292"/>
      <c r="B24" s="293"/>
      <c r="C24" s="294"/>
      <c r="D24" s="295"/>
      <c r="E24" s="295"/>
      <c r="F24" s="568" t="s">
        <v>153</v>
      </c>
      <c r="G24" s="569"/>
      <c r="H24" s="298">
        <f>H25+H26+H27</f>
        <v>101899000</v>
      </c>
      <c r="I24" s="347" t="e">
        <f t="shared" si="7"/>
        <v>#REF!</v>
      </c>
      <c r="J24" s="327">
        <f t="shared" si="5"/>
        <v>69.305881313849994</v>
      </c>
      <c r="K24" s="325">
        <f t="shared" si="8"/>
        <v>69.305881313849994</v>
      </c>
      <c r="L24" s="327" t="e">
        <f t="shared" si="9"/>
        <v>#REF!</v>
      </c>
      <c r="M24" s="298">
        <f>SUM(M25:M27)</f>
        <v>70622000</v>
      </c>
      <c r="N24" s="327" t="e">
        <f t="shared" si="10"/>
        <v>#REF!</v>
      </c>
      <c r="O24" s="330">
        <f t="shared" si="11"/>
        <v>31277000</v>
      </c>
      <c r="P24" s="298"/>
      <c r="Q24" s="298"/>
    </row>
    <row r="25" spans="1:17" ht="16.5" x14ac:dyDescent="0.25">
      <c r="A25" s="301"/>
      <c r="B25" s="302"/>
      <c r="C25" s="303"/>
      <c r="D25" s="304"/>
      <c r="E25" s="304"/>
      <c r="F25" s="304"/>
      <c r="G25" s="305" t="s">
        <v>133</v>
      </c>
      <c r="H25" s="300">
        <f>'PROGRAM DAN KEUANGAN'!F336</f>
        <v>3558800</v>
      </c>
      <c r="I25" s="348" t="e">
        <f t="shared" si="7"/>
        <v>#REF!</v>
      </c>
      <c r="J25" s="328">
        <f t="shared" si="5"/>
        <v>40.828369113184223</v>
      </c>
      <c r="K25" s="326">
        <f t="shared" si="8"/>
        <v>40.828369113184223</v>
      </c>
      <c r="L25" s="328" t="e">
        <f t="shared" si="9"/>
        <v>#REF!</v>
      </c>
      <c r="M25" s="300">
        <f>'RFK '!K29</f>
        <v>1453000</v>
      </c>
      <c r="N25" s="328" t="e">
        <f t="shared" si="10"/>
        <v>#REF!</v>
      </c>
      <c r="O25" s="331">
        <f t="shared" si="11"/>
        <v>2105800</v>
      </c>
      <c r="P25" s="299"/>
      <c r="Q25" s="299"/>
    </row>
    <row r="26" spans="1:17" ht="16.5" x14ac:dyDescent="0.25">
      <c r="A26" s="301"/>
      <c r="B26" s="302"/>
      <c r="C26" s="303"/>
      <c r="D26" s="304"/>
      <c r="E26" s="304"/>
      <c r="F26" s="304"/>
      <c r="G26" s="305" t="s">
        <v>116</v>
      </c>
      <c r="H26" s="300">
        <f>'PROGRAM DAN KEUANGAN'!F198</f>
        <v>40298200</v>
      </c>
      <c r="I26" s="348" t="e">
        <f t="shared" si="7"/>
        <v>#REF!</v>
      </c>
      <c r="J26" s="328">
        <f t="shared" si="5"/>
        <v>95.808249499977677</v>
      </c>
      <c r="K26" s="326">
        <f t="shared" si="8"/>
        <v>95.808249499977677</v>
      </c>
      <c r="L26" s="328" t="e">
        <f t="shared" si="9"/>
        <v>#REF!</v>
      </c>
      <c r="M26" s="300">
        <f>'RFK '!K30</f>
        <v>38609000</v>
      </c>
      <c r="N26" s="328" t="e">
        <f t="shared" si="10"/>
        <v>#REF!</v>
      </c>
      <c r="O26" s="331">
        <f t="shared" si="11"/>
        <v>1689200</v>
      </c>
      <c r="P26" s="299"/>
      <c r="Q26" s="299"/>
    </row>
    <row r="27" spans="1:17" ht="26.85" customHeight="1" x14ac:dyDescent="0.25">
      <c r="A27" s="301"/>
      <c r="B27" s="302"/>
      <c r="C27" s="303"/>
      <c r="D27" s="304"/>
      <c r="E27" s="304"/>
      <c r="F27" s="304"/>
      <c r="G27" s="305" t="s">
        <v>154</v>
      </c>
      <c r="H27" s="300">
        <f>'PROGRAM DAN KEUANGAN'!F131</f>
        <v>58042000</v>
      </c>
      <c r="I27" s="348" t="e">
        <f t="shared" si="7"/>
        <v>#REF!</v>
      </c>
      <c r="J27" s="328">
        <f t="shared" si="5"/>
        <v>52.651528203714548</v>
      </c>
      <c r="K27" s="326">
        <f t="shared" si="8"/>
        <v>52.651528203714548</v>
      </c>
      <c r="L27" s="328" t="e">
        <f t="shared" si="9"/>
        <v>#REF!</v>
      </c>
      <c r="M27" s="300">
        <f>'RFK '!K31</f>
        <v>30560000</v>
      </c>
      <c r="N27" s="328" t="e">
        <f t="shared" si="10"/>
        <v>#REF!</v>
      </c>
      <c r="O27" s="331">
        <f t="shared" si="11"/>
        <v>27482000</v>
      </c>
      <c r="P27" s="299"/>
      <c r="Q27" s="299"/>
    </row>
    <row r="28" spans="1:17" ht="16.5" x14ac:dyDescent="0.25">
      <c r="A28" s="292"/>
      <c r="B28" s="293"/>
      <c r="C28" s="294"/>
      <c r="D28" s="295"/>
      <c r="E28" s="295"/>
      <c r="F28" s="568" t="s">
        <v>201</v>
      </c>
      <c r="G28" s="569"/>
      <c r="H28" s="298">
        <f>H29+H30+H31</f>
        <v>109230100</v>
      </c>
      <c r="I28" s="347" t="e">
        <f t="shared" ref="I28:I29" si="12">H28/H$12*100</f>
        <v>#REF!</v>
      </c>
      <c r="J28" s="327">
        <f t="shared" ref="J28:J29" si="13">K28</f>
        <v>68.012841698396315</v>
      </c>
      <c r="K28" s="325">
        <f t="shared" ref="K28:K29" si="14">M28/H28*100</f>
        <v>68.012841698396315</v>
      </c>
      <c r="L28" s="327" t="e">
        <f t="shared" ref="L28:L29" si="15">J28*H28/$H$62</f>
        <v>#REF!</v>
      </c>
      <c r="M28" s="298">
        <f>SUM(M29:M31)</f>
        <v>74290495</v>
      </c>
      <c r="N28" s="327" t="e">
        <f t="shared" ref="N28:N29" si="16">M28/$H$62*100%</f>
        <v>#REF!</v>
      </c>
      <c r="O28" s="330">
        <f t="shared" ref="O28:O29" si="17">H28-M28</f>
        <v>34939605</v>
      </c>
      <c r="P28" s="298"/>
      <c r="Q28" s="298"/>
    </row>
    <row r="29" spans="1:17" ht="16.5" x14ac:dyDescent="0.25">
      <c r="A29" s="301"/>
      <c r="B29" s="302"/>
      <c r="C29" s="303"/>
      <c r="D29" s="304"/>
      <c r="E29" s="304"/>
      <c r="F29" s="304"/>
      <c r="G29" s="305" t="s">
        <v>200</v>
      </c>
      <c r="H29" s="300">
        <f>'PROGRAM DAN KEUANGAN'!F340</f>
        <v>0</v>
      </c>
      <c r="I29" s="348" t="e">
        <f t="shared" si="12"/>
        <v>#REF!</v>
      </c>
      <c r="J29" s="328" t="e">
        <f t="shared" si="13"/>
        <v>#DIV/0!</v>
      </c>
      <c r="K29" s="326" t="e">
        <f t="shared" si="14"/>
        <v>#DIV/0!</v>
      </c>
      <c r="L29" s="328" t="e">
        <f t="shared" si="15"/>
        <v>#DIV/0!</v>
      </c>
      <c r="M29" s="300">
        <f>'RFK '!K33</f>
        <v>25617000</v>
      </c>
      <c r="N29" s="328" t="e">
        <f t="shared" si="16"/>
        <v>#REF!</v>
      </c>
      <c r="O29" s="331">
        <f t="shared" si="17"/>
        <v>-25617000</v>
      </c>
      <c r="P29" s="299"/>
      <c r="Q29" s="299"/>
    </row>
    <row r="30" spans="1:17" ht="16.5" x14ac:dyDescent="0.25">
      <c r="A30" s="292"/>
      <c r="B30" s="293"/>
      <c r="C30" s="294"/>
      <c r="D30" s="295"/>
      <c r="E30" s="295"/>
      <c r="F30" s="568" t="s">
        <v>155</v>
      </c>
      <c r="G30" s="569"/>
      <c r="H30" s="311">
        <f>H31+H32</f>
        <v>103230100</v>
      </c>
      <c r="I30" s="347" t="e">
        <f t="shared" si="7"/>
        <v>#REF!</v>
      </c>
      <c r="J30" s="327">
        <f t="shared" si="5"/>
        <v>44.825583817123103</v>
      </c>
      <c r="K30" s="325">
        <f t="shared" ref="K30:K60" si="18">M30/H30*100</f>
        <v>44.825583817123103</v>
      </c>
      <c r="L30" s="327" t="e">
        <f t="shared" si="9"/>
        <v>#REF!</v>
      </c>
      <c r="M30" s="311">
        <f>M31+M32</f>
        <v>46273495</v>
      </c>
      <c r="N30" s="327" t="e">
        <f t="shared" si="10"/>
        <v>#REF!</v>
      </c>
      <c r="O30" s="330">
        <f t="shared" si="11"/>
        <v>56956605</v>
      </c>
      <c r="P30" s="311"/>
      <c r="Q30" s="311"/>
    </row>
    <row r="31" spans="1:17" ht="33" x14ac:dyDescent="0.25">
      <c r="A31" s="301"/>
      <c r="B31" s="302"/>
      <c r="C31" s="303"/>
      <c r="D31" s="304"/>
      <c r="E31" s="304"/>
      <c r="F31" s="304"/>
      <c r="G31" s="305" t="s">
        <v>156</v>
      </c>
      <c r="H31" s="309">
        <f>'UMUM,KEPEGAWAIAN DAN HUKUM'!F22</f>
        <v>6000000</v>
      </c>
      <c r="I31" s="348" t="e">
        <f t="shared" si="7"/>
        <v>#REF!</v>
      </c>
      <c r="J31" s="328">
        <f t="shared" si="5"/>
        <v>40</v>
      </c>
      <c r="K31" s="326">
        <f t="shared" si="18"/>
        <v>40</v>
      </c>
      <c r="L31" s="328" t="e">
        <f t="shared" si="9"/>
        <v>#REF!</v>
      </c>
      <c r="M31" s="309">
        <f>'RFK '!K14</f>
        <v>2400000</v>
      </c>
      <c r="N31" s="328" t="e">
        <f t="shared" si="10"/>
        <v>#REF!</v>
      </c>
      <c r="O31" s="331">
        <f t="shared" si="11"/>
        <v>3600000</v>
      </c>
      <c r="P31" s="299"/>
      <c r="Q31" s="299"/>
    </row>
    <row r="32" spans="1:17" ht="16.5" x14ac:dyDescent="0.25">
      <c r="A32" s="301"/>
      <c r="B32" s="302"/>
      <c r="C32" s="303"/>
      <c r="D32" s="304"/>
      <c r="E32" s="304"/>
      <c r="F32" s="304"/>
      <c r="G32" s="305" t="s">
        <v>136</v>
      </c>
      <c r="H32" s="309">
        <f>'PROGRAM DAN KEUANGAN'!F234</f>
        <v>97230100</v>
      </c>
      <c r="I32" s="348" t="e">
        <f t="shared" si="7"/>
        <v>#REF!</v>
      </c>
      <c r="J32" s="328">
        <f t="shared" si="5"/>
        <v>45.123367146593488</v>
      </c>
      <c r="K32" s="326">
        <f t="shared" si="18"/>
        <v>45.123367146593488</v>
      </c>
      <c r="L32" s="328" t="e">
        <f t="shared" si="9"/>
        <v>#REF!</v>
      </c>
      <c r="M32" s="309">
        <f>'RFK '!K32</f>
        <v>43873495</v>
      </c>
      <c r="N32" s="328" t="e">
        <f t="shared" si="10"/>
        <v>#REF!</v>
      </c>
      <c r="O32" s="331">
        <f t="shared" si="11"/>
        <v>53356605</v>
      </c>
      <c r="P32" s="299"/>
      <c r="Q32" s="299"/>
    </row>
    <row r="33" spans="1:17" ht="27.2" customHeight="1" x14ac:dyDescent="0.25">
      <c r="A33" s="292"/>
      <c r="B33" s="293"/>
      <c r="C33" s="294"/>
      <c r="D33" s="295"/>
      <c r="E33" s="295"/>
      <c r="F33" s="568" t="s">
        <v>157</v>
      </c>
      <c r="G33" s="569"/>
      <c r="H33" s="311">
        <f>H34+H35+H36</f>
        <v>69640000</v>
      </c>
      <c r="I33" s="347" t="e">
        <f t="shared" si="7"/>
        <v>#REF!</v>
      </c>
      <c r="J33" s="327">
        <f t="shared" si="5"/>
        <v>42.837449741527855</v>
      </c>
      <c r="K33" s="325">
        <f t="shared" si="18"/>
        <v>42.837449741527855</v>
      </c>
      <c r="L33" s="327" t="e">
        <f t="shared" si="9"/>
        <v>#REF!</v>
      </c>
      <c r="M33" s="311">
        <f>SUM(M34:M36)</f>
        <v>29832000</v>
      </c>
      <c r="N33" s="327" t="e">
        <f t="shared" si="10"/>
        <v>#REF!</v>
      </c>
      <c r="O33" s="330">
        <f t="shared" si="11"/>
        <v>39808000</v>
      </c>
      <c r="P33" s="311"/>
      <c r="Q33" s="311"/>
    </row>
    <row r="34" spans="1:17" ht="45.2" customHeight="1" x14ac:dyDescent="0.25">
      <c r="A34" s="301"/>
      <c r="B34" s="302"/>
      <c r="C34" s="303"/>
      <c r="D34" s="304"/>
      <c r="E34" s="304"/>
      <c r="F34" s="304"/>
      <c r="G34" s="305" t="s">
        <v>158</v>
      </c>
      <c r="H34" s="300">
        <f>'RFK '!F33</f>
        <v>60910000</v>
      </c>
      <c r="I34" s="348" t="e">
        <f t="shared" si="7"/>
        <v>#REF!</v>
      </c>
      <c r="J34" s="328">
        <f t="shared" si="5"/>
        <v>42.057133475619764</v>
      </c>
      <c r="K34" s="326">
        <f t="shared" si="18"/>
        <v>42.057133475619764</v>
      </c>
      <c r="L34" s="328" t="e">
        <f t="shared" si="9"/>
        <v>#REF!</v>
      </c>
      <c r="M34" s="300">
        <f>'RFK '!K33</f>
        <v>25617000</v>
      </c>
      <c r="N34" s="328" t="e">
        <f t="shared" si="10"/>
        <v>#REF!</v>
      </c>
      <c r="O34" s="331">
        <f t="shared" si="11"/>
        <v>35293000</v>
      </c>
      <c r="P34" s="299"/>
      <c r="Q34" s="299"/>
    </row>
    <row r="35" spans="1:17" ht="19.350000000000001" customHeight="1" x14ac:dyDescent="0.25">
      <c r="A35" s="301"/>
      <c r="B35" s="302"/>
      <c r="C35" s="303"/>
      <c r="D35" s="304"/>
      <c r="E35" s="304"/>
      <c r="F35" s="304"/>
      <c r="G35" s="305" t="s">
        <v>115</v>
      </c>
      <c r="H35" s="300">
        <f>'RFK '!F16</f>
        <v>5680000</v>
      </c>
      <c r="I35" s="348" t="e">
        <f t="shared" si="7"/>
        <v>#REF!</v>
      </c>
      <c r="J35" s="328">
        <f t="shared" si="5"/>
        <v>39.87676056338028</v>
      </c>
      <c r="K35" s="326">
        <f t="shared" si="18"/>
        <v>39.87676056338028</v>
      </c>
      <c r="L35" s="328" t="e">
        <f t="shared" si="9"/>
        <v>#REF!</v>
      </c>
      <c r="M35" s="300">
        <f>'RFK '!K16</f>
        <v>2265000</v>
      </c>
      <c r="N35" s="328" t="e">
        <f t="shared" si="10"/>
        <v>#REF!</v>
      </c>
      <c r="O35" s="331">
        <f t="shared" si="11"/>
        <v>3415000</v>
      </c>
      <c r="P35" s="299"/>
      <c r="Q35" s="299"/>
    </row>
    <row r="36" spans="1:17" ht="19.350000000000001" customHeight="1" x14ac:dyDescent="0.25">
      <c r="A36" s="301"/>
      <c r="B36" s="302"/>
      <c r="C36" s="303"/>
      <c r="D36" s="304"/>
      <c r="E36" s="304"/>
      <c r="F36" s="304"/>
      <c r="G36" s="305" t="s">
        <v>173</v>
      </c>
      <c r="H36" s="300">
        <f>'RFK '!F18</f>
        <v>3050000</v>
      </c>
      <c r="I36" s="348" t="e">
        <f t="shared" si="7"/>
        <v>#REF!</v>
      </c>
      <c r="J36" s="328">
        <f t="shared" si="5"/>
        <v>63.934426229508205</v>
      </c>
      <c r="K36" s="326">
        <f t="shared" si="18"/>
        <v>63.934426229508205</v>
      </c>
      <c r="L36" s="328" t="e">
        <f t="shared" si="9"/>
        <v>#REF!</v>
      </c>
      <c r="M36" s="300">
        <f>'RFK '!K18</f>
        <v>1950000</v>
      </c>
      <c r="N36" s="328" t="e">
        <f t="shared" si="10"/>
        <v>#REF!</v>
      </c>
      <c r="O36" s="331">
        <f t="shared" si="11"/>
        <v>1100000</v>
      </c>
      <c r="P36" s="299"/>
      <c r="Q36" s="299"/>
    </row>
    <row r="37" spans="1:17" ht="30.75" customHeight="1" x14ac:dyDescent="0.25">
      <c r="A37" s="292"/>
      <c r="B37" s="293"/>
      <c r="C37" s="294">
        <v>2</v>
      </c>
      <c r="D37" s="295"/>
      <c r="E37" s="568" t="s">
        <v>159</v>
      </c>
      <c r="F37" s="568"/>
      <c r="G37" s="569"/>
      <c r="H37" s="298">
        <f>H38+H40</f>
        <v>6999800</v>
      </c>
      <c r="I37" s="347" t="e">
        <f t="shared" ref="I37:I38" si="19">H37/H$12*100</f>
        <v>#REF!</v>
      </c>
      <c r="J37" s="327">
        <f t="shared" si="5"/>
        <v>60.001714334695279</v>
      </c>
      <c r="K37" s="325">
        <f t="shared" si="18"/>
        <v>60.001714334695279</v>
      </c>
      <c r="L37" s="327" t="e">
        <f t="shared" si="9"/>
        <v>#REF!</v>
      </c>
      <c r="M37" s="298">
        <f>M38+M40</f>
        <v>4200000</v>
      </c>
      <c r="N37" s="327" t="e">
        <f t="shared" si="10"/>
        <v>#REF!</v>
      </c>
      <c r="O37" s="330">
        <f t="shared" si="11"/>
        <v>2799800</v>
      </c>
      <c r="P37" s="298"/>
      <c r="Q37" s="298"/>
    </row>
    <row r="38" spans="1:17" ht="35.25" customHeight="1" x14ac:dyDescent="0.25">
      <c r="A38" s="292"/>
      <c r="B38" s="293"/>
      <c r="C38" s="294"/>
      <c r="D38" s="295"/>
      <c r="E38" s="295"/>
      <c r="F38" s="568" t="s">
        <v>160</v>
      </c>
      <c r="G38" s="569"/>
      <c r="H38" s="298">
        <f>H39</f>
        <v>2990000</v>
      </c>
      <c r="I38" s="347" t="e">
        <f t="shared" si="19"/>
        <v>#REF!</v>
      </c>
      <c r="J38" s="327">
        <f t="shared" si="5"/>
        <v>50.167224080267559</v>
      </c>
      <c r="K38" s="325">
        <f t="shared" si="18"/>
        <v>50.167224080267559</v>
      </c>
      <c r="L38" s="327" t="e">
        <f t="shared" si="9"/>
        <v>#REF!</v>
      </c>
      <c r="M38" s="298">
        <f>M39</f>
        <v>1500000</v>
      </c>
      <c r="N38" s="327" t="e">
        <f t="shared" si="10"/>
        <v>#REF!</v>
      </c>
      <c r="O38" s="330">
        <f t="shared" si="11"/>
        <v>1490000</v>
      </c>
      <c r="P38" s="298"/>
      <c r="Q38" s="298"/>
    </row>
    <row r="39" spans="1:17" ht="33" x14ac:dyDescent="0.25">
      <c r="A39" s="301"/>
      <c r="B39" s="302"/>
      <c r="C39" s="303"/>
      <c r="D39" s="304"/>
      <c r="E39" s="304"/>
      <c r="F39" s="304"/>
      <c r="G39" s="305" t="s">
        <v>161</v>
      </c>
      <c r="H39" s="300">
        <f>'RFK '!F40</f>
        <v>2990000</v>
      </c>
      <c r="I39" s="348" t="e">
        <f>H39/H$12*100</f>
        <v>#REF!</v>
      </c>
      <c r="J39" s="328">
        <f t="shared" si="5"/>
        <v>50.167224080267559</v>
      </c>
      <c r="K39" s="326">
        <f t="shared" si="18"/>
        <v>50.167224080267559</v>
      </c>
      <c r="L39" s="328" t="e">
        <f t="shared" si="9"/>
        <v>#REF!</v>
      </c>
      <c r="M39" s="300">
        <f>'RFK '!K40</f>
        <v>1500000</v>
      </c>
      <c r="N39" s="328" t="e">
        <f t="shared" si="10"/>
        <v>#REF!</v>
      </c>
      <c r="O39" s="331">
        <f t="shared" si="11"/>
        <v>1490000</v>
      </c>
      <c r="P39" s="299"/>
      <c r="Q39" s="299"/>
    </row>
    <row r="40" spans="1:17" ht="35.25" customHeight="1" x14ac:dyDescent="0.25">
      <c r="A40" s="292"/>
      <c r="B40" s="293"/>
      <c r="C40" s="294"/>
      <c r="D40" s="295"/>
      <c r="E40" s="295"/>
      <c r="F40" s="568" t="s">
        <v>186</v>
      </c>
      <c r="G40" s="569"/>
      <c r="H40" s="298">
        <f>H41</f>
        <v>4009800</v>
      </c>
      <c r="I40" s="347" t="e">
        <f t="shared" ref="I40" si="20">H40/H$12*100</f>
        <v>#REF!</v>
      </c>
      <c r="J40" s="327">
        <f t="shared" ref="J40:J41" si="21">K40</f>
        <v>67.335029178512642</v>
      </c>
      <c r="K40" s="325">
        <f t="shared" ref="K40:K41" si="22">M40/H40*100</f>
        <v>67.335029178512642</v>
      </c>
      <c r="L40" s="327" t="e">
        <f t="shared" si="9"/>
        <v>#REF!</v>
      </c>
      <c r="M40" s="298">
        <f>M41</f>
        <v>2700000</v>
      </c>
      <c r="N40" s="327" t="e">
        <f t="shared" si="10"/>
        <v>#REF!</v>
      </c>
      <c r="O40" s="330">
        <f t="shared" ref="O40:O41" si="23">H40-M40</f>
        <v>1309800</v>
      </c>
      <c r="P40" s="298"/>
      <c r="Q40" s="298"/>
    </row>
    <row r="41" spans="1:17" ht="33" x14ac:dyDescent="0.25">
      <c r="A41" s="301"/>
      <c r="B41" s="302"/>
      <c r="C41" s="303"/>
      <c r="D41" s="304"/>
      <c r="E41" s="304"/>
      <c r="F41" s="304"/>
      <c r="G41" s="305" t="s">
        <v>185</v>
      </c>
      <c r="H41" s="300">
        <f>'RFK '!F41</f>
        <v>4009800</v>
      </c>
      <c r="I41" s="348" t="e">
        <f>H41/H$12*100</f>
        <v>#REF!</v>
      </c>
      <c r="J41" s="328">
        <f t="shared" si="21"/>
        <v>67.335029178512642</v>
      </c>
      <c r="K41" s="326">
        <f t="shared" si="22"/>
        <v>67.335029178512642</v>
      </c>
      <c r="L41" s="328" t="e">
        <f t="shared" si="9"/>
        <v>#REF!</v>
      </c>
      <c r="M41" s="300">
        <f>'RFK '!K41</f>
        <v>2700000</v>
      </c>
      <c r="N41" s="328" t="e">
        <f t="shared" si="10"/>
        <v>#REF!</v>
      </c>
      <c r="O41" s="331">
        <f t="shared" si="23"/>
        <v>1309800</v>
      </c>
      <c r="P41" s="299"/>
      <c r="Q41" s="299"/>
    </row>
    <row r="42" spans="1:17" ht="28.5" customHeight="1" x14ac:dyDescent="0.25">
      <c r="A42" s="292"/>
      <c r="B42" s="293"/>
      <c r="C42" s="294">
        <v>3</v>
      </c>
      <c r="D42" s="295"/>
      <c r="E42" s="573" t="s">
        <v>162</v>
      </c>
      <c r="F42" s="573"/>
      <c r="G42" s="574"/>
      <c r="H42" s="298">
        <f>H43</f>
        <v>41816000</v>
      </c>
      <c r="I42" s="347" t="e">
        <f t="shared" ref="I42:I43" si="24">H42/H$12*100</f>
        <v>#REF!</v>
      </c>
      <c r="J42" s="327">
        <f t="shared" si="5"/>
        <v>13.093074421274153</v>
      </c>
      <c r="K42" s="325">
        <f t="shared" si="18"/>
        <v>13.093074421274153</v>
      </c>
      <c r="L42" s="327" t="e">
        <f t="shared" si="9"/>
        <v>#REF!</v>
      </c>
      <c r="M42" s="298">
        <f>M43</f>
        <v>5475000</v>
      </c>
      <c r="N42" s="327" t="e">
        <f t="shared" si="10"/>
        <v>#REF!</v>
      </c>
      <c r="O42" s="330">
        <f t="shared" ref="O42:O62" si="25">H42-M42</f>
        <v>36341000</v>
      </c>
      <c r="P42" s="298"/>
      <c r="Q42" s="298"/>
    </row>
    <row r="43" spans="1:17" ht="16.5" x14ac:dyDescent="0.25">
      <c r="A43" s="301"/>
      <c r="B43" s="302"/>
      <c r="C43" s="303"/>
      <c r="D43" s="304"/>
      <c r="E43" s="304"/>
      <c r="F43" s="573" t="s">
        <v>163</v>
      </c>
      <c r="G43" s="574"/>
      <c r="H43" s="298">
        <f>H44+H45</f>
        <v>41816000</v>
      </c>
      <c r="I43" s="347" t="e">
        <f t="shared" si="24"/>
        <v>#REF!</v>
      </c>
      <c r="J43" s="327">
        <f t="shared" si="5"/>
        <v>13.093074421274153</v>
      </c>
      <c r="K43" s="325">
        <f t="shared" si="18"/>
        <v>13.093074421274153</v>
      </c>
      <c r="L43" s="327" t="e">
        <f t="shared" si="9"/>
        <v>#REF!</v>
      </c>
      <c r="M43" s="298">
        <f>M44+M45</f>
        <v>5475000</v>
      </c>
      <c r="N43" s="327" t="e">
        <f t="shared" si="10"/>
        <v>#REF!</v>
      </c>
      <c r="O43" s="330">
        <f t="shared" si="25"/>
        <v>36341000</v>
      </c>
      <c r="P43" s="299"/>
      <c r="Q43" s="299"/>
    </row>
    <row r="44" spans="1:17" ht="48.2" customHeight="1" x14ac:dyDescent="0.25">
      <c r="A44" s="301"/>
      <c r="B44" s="302"/>
      <c r="C44" s="303"/>
      <c r="D44" s="304"/>
      <c r="E44" s="304"/>
      <c r="F44" s="304"/>
      <c r="G44" s="305" t="s">
        <v>174</v>
      </c>
      <c r="H44" s="300">
        <f>KESOS!F25</f>
        <v>21816200</v>
      </c>
      <c r="I44" s="348" t="e">
        <f>H44/H$12*100</f>
        <v>#REF!</v>
      </c>
      <c r="J44" s="328">
        <f t="shared" si="5"/>
        <v>0</v>
      </c>
      <c r="K44" s="326">
        <f t="shared" si="18"/>
        <v>0</v>
      </c>
      <c r="L44" s="328" t="e">
        <f t="shared" si="9"/>
        <v>#REF!</v>
      </c>
      <c r="M44" s="300">
        <f>'RFK '!K49</f>
        <v>0</v>
      </c>
      <c r="N44" s="328" t="e">
        <f t="shared" si="10"/>
        <v>#REF!</v>
      </c>
      <c r="O44" s="331">
        <f t="shared" si="25"/>
        <v>21816200</v>
      </c>
      <c r="P44" s="299"/>
      <c r="Q44" s="299"/>
    </row>
    <row r="45" spans="1:17" ht="34.35" customHeight="1" x14ac:dyDescent="0.25">
      <c r="A45" s="301"/>
      <c r="B45" s="302"/>
      <c r="C45" s="303"/>
      <c r="D45" s="304"/>
      <c r="E45" s="304"/>
      <c r="F45" s="304"/>
      <c r="G45" s="305" t="s">
        <v>175</v>
      </c>
      <c r="H45" s="300">
        <f>PEMDES!F23</f>
        <v>19999800</v>
      </c>
      <c r="I45" s="348" t="e">
        <f>H45/H$12*100</f>
        <v>#REF!</v>
      </c>
      <c r="J45" s="328">
        <f t="shared" si="5"/>
        <v>27.375273752737527</v>
      </c>
      <c r="K45" s="326">
        <f t="shared" si="18"/>
        <v>27.375273752737527</v>
      </c>
      <c r="L45" s="328" t="e">
        <f t="shared" si="9"/>
        <v>#REF!</v>
      </c>
      <c r="M45" s="300">
        <f>'RFK '!K53</f>
        <v>5475000</v>
      </c>
      <c r="N45" s="328" t="e">
        <f t="shared" si="10"/>
        <v>#REF!</v>
      </c>
      <c r="O45" s="331">
        <f t="shared" si="25"/>
        <v>14524800</v>
      </c>
      <c r="P45" s="299"/>
      <c r="Q45" s="299"/>
    </row>
    <row r="46" spans="1:17" ht="17.850000000000001" customHeight="1" x14ac:dyDescent="0.25">
      <c r="A46" s="292"/>
      <c r="B46" s="293"/>
      <c r="C46" s="294">
        <v>4</v>
      </c>
      <c r="D46" s="295"/>
      <c r="E46" s="573" t="s">
        <v>164</v>
      </c>
      <c r="F46" s="573"/>
      <c r="G46" s="574"/>
      <c r="H46" s="298">
        <f>H47</f>
        <v>7023200</v>
      </c>
      <c r="I46" s="347" t="e">
        <f t="shared" ref="I46:I47" si="26">H46/H$12*100</f>
        <v>#REF!</v>
      </c>
      <c r="J46" s="327">
        <f t="shared" si="5"/>
        <v>0</v>
      </c>
      <c r="K46" s="325">
        <f t="shared" si="18"/>
        <v>0</v>
      </c>
      <c r="L46" s="327" t="e">
        <f t="shared" si="9"/>
        <v>#REF!</v>
      </c>
      <c r="M46" s="298">
        <f>M47</f>
        <v>0</v>
      </c>
      <c r="N46" s="327" t="e">
        <f t="shared" si="10"/>
        <v>#REF!</v>
      </c>
      <c r="O46" s="330">
        <f t="shared" si="25"/>
        <v>7023200</v>
      </c>
      <c r="P46" s="298"/>
      <c r="Q46" s="298"/>
    </row>
    <row r="47" spans="1:17" ht="26.45" customHeight="1" x14ac:dyDescent="0.25">
      <c r="A47" s="301"/>
      <c r="B47" s="302"/>
      <c r="C47" s="303"/>
      <c r="D47" s="304"/>
      <c r="E47" s="304"/>
      <c r="F47" s="573" t="s">
        <v>165</v>
      </c>
      <c r="G47" s="574"/>
      <c r="H47" s="298">
        <f>H48</f>
        <v>7023200</v>
      </c>
      <c r="I47" s="347" t="e">
        <f t="shared" si="26"/>
        <v>#REF!</v>
      </c>
      <c r="J47" s="327">
        <f t="shared" si="5"/>
        <v>0</v>
      </c>
      <c r="K47" s="325">
        <f t="shared" si="18"/>
        <v>0</v>
      </c>
      <c r="L47" s="327" t="e">
        <f t="shared" si="9"/>
        <v>#REF!</v>
      </c>
      <c r="M47" s="298">
        <f>M48</f>
        <v>0</v>
      </c>
      <c r="N47" s="327" t="e">
        <f t="shared" si="10"/>
        <v>#REF!</v>
      </c>
      <c r="O47" s="330">
        <f t="shared" si="25"/>
        <v>7023200</v>
      </c>
      <c r="P47" s="299"/>
      <c r="Q47" s="299"/>
    </row>
    <row r="48" spans="1:17" ht="49.5" x14ac:dyDescent="0.25">
      <c r="A48" s="301"/>
      <c r="B48" s="302"/>
      <c r="C48" s="303"/>
      <c r="D48" s="304"/>
      <c r="E48" s="304"/>
      <c r="F48" s="304"/>
      <c r="G48" s="305" t="s">
        <v>166</v>
      </c>
      <c r="H48" s="300">
        <f>'RFK '!F45</f>
        <v>7023200</v>
      </c>
      <c r="I48" s="348" t="e">
        <f>H48/H$12*100</f>
        <v>#REF!</v>
      </c>
      <c r="J48" s="328">
        <f t="shared" si="5"/>
        <v>0</v>
      </c>
      <c r="K48" s="326">
        <f t="shared" si="18"/>
        <v>0</v>
      </c>
      <c r="L48" s="328" t="e">
        <f t="shared" si="9"/>
        <v>#REF!</v>
      </c>
      <c r="M48" s="300">
        <f>'RFK '!K45</f>
        <v>0</v>
      </c>
      <c r="N48" s="328" t="e">
        <f t="shared" si="10"/>
        <v>#REF!</v>
      </c>
      <c r="O48" s="331">
        <f t="shared" si="25"/>
        <v>7023200</v>
      </c>
      <c r="P48" s="299"/>
      <c r="Q48" s="299"/>
    </row>
    <row r="49" spans="1:17" ht="24.4" customHeight="1" x14ac:dyDescent="0.25">
      <c r="A49" s="292"/>
      <c r="B49" s="293"/>
      <c r="C49" s="294">
        <v>5</v>
      </c>
      <c r="D49" s="295"/>
      <c r="E49" s="568" t="s">
        <v>167</v>
      </c>
      <c r="F49" s="568"/>
      <c r="G49" s="569"/>
      <c r="H49" s="298" t="e">
        <f>H50</f>
        <v>#REF!</v>
      </c>
      <c r="I49" s="347" t="e">
        <f t="shared" ref="I49:I50" si="27">H49/H$12*100</f>
        <v>#REF!</v>
      </c>
      <c r="J49" s="327" t="e">
        <f t="shared" si="5"/>
        <v>#REF!</v>
      </c>
      <c r="K49" s="325" t="e">
        <f t="shared" si="18"/>
        <v>#REF!</v>
      </c>
      <c r="L49" s="327" t="e">
        <f t="shared" si="9"/>
        <v>#REF!</v>
      </c>
      <c r="M49" s="298" t="e">
        <f>M50</f>
        <v>#REF!</v>
      </c>
      <c r="N49" s="327" t="e">
        <f t="shared" si="10"/>
        <v>#REF!</v>
      </c>
      <c r="O49" s="330" t="e">
        <f t="shared" si="25"/>
        <v>#REF!</v>
      </c>
      <c r="P49" s="298"/>
      <c r="Q49" s="298"/>
    </row>
    <row r="50" spans="1:17" ht="31.5" customHeight="1" x14ac:dyDescent="0.25">
      <c r="A50" s="292"/>
      <c r="B50" s="293"/>
      <c r="C50" s="294"/>
      <c r="D50" s="295"/>
      <c r="E50" s="295"/>
      <c r="F50" s="568" t="s">
        <v>168</v>
      </c>
      <c r="G50" s="569"/>
      <c r="H50" s="298" t="e">
        <f>H51+H52</f>
        <v>#REF!</v>
      </c>
      <c r="I50" s="347" t="e">
        <f t="shared" si="27"/>
        <v>#REF!</v>
      </c>
      <c r="J50" s="327" t="e">
        <f t="shared" si="5"/>
        <v>#REF!</v>
      </c>
      <c r="K50" s="325" t="e">
        <f t="shared" si="18"/>
        <v>#REF!</v>
      </c>
      <c r="L50" s="327" t="e">
        <f t="shared" si="9"/>
        <v>#REF!</v>
      </c>
      <c r="M50" s="298" t="e">
        <f>M51+M52</f>
        <v>#REF!</v>
      </c>
      <c r="N50" s="327" t="e">
        <f t="shared" si="10"/>
        <v>#REF!</v>
      </c>
      <c r="O50" s="330" t="e">
        <f t="shared" si="25"/>
        <v>#REF!</v>
      </c>
      <c r="P50" s="298"/>
      <c r="Q50" s="298"/>
    </row>
    <row r="51" spans="1:17" ht="115.5" x14ac:dyDescent="0.25">
      <c r="A51" s="301"/>
      <c r="B51" s="302"/>
      <c r="C51" s="303"/>
      <c r="D51" s="304"/>
      <c r="E51" s="304"/>
      <c r="F51" s="304"/>
      <c r="G51" s="305" t="s">
        <v>169</v>
      </c>
      <c r="H51" s="300" t="e">
        <f>EKBANG!#REF!</f>
        <v>#REF!</v>
      </c>
      <c r="I51" s="348" t="e">
        <f>H51/H$12*100</f>
        <v>#REF!</v>
      </c>
      <c r="J51" s="328" t="e">
        <f t="shared" si="5"/>
        <v>#REF!</v>
      </c>
      <c r="K51" s="326" t="e">
        <f t="shared" si="18"/>
        <v>#REF!</v>
      </c>
      <c r="L51" s="328" t="e">
        <f t="shared" si="9"/>
        <v>#REF!</v>
      </c>
      <c r="M51" s="300" t="e">
        <f>'RFK '!#REF!</f>
        <v>#REF!</v>
      </c>
      <c r="N51" s="328" t="e">
        <f t="shared" si="10"/>
        <v>#REF!</v>
      </c>
      <c r="O51" s="331" t="e">
        <f t="shared" si="25"/>
        <v>#REF!</v>
      </c>
      <c r="P51" s="299"/>
      <c r="Q51" s="299"/>
    </row>
    <row r="52" spans="1:17" ht="61.7" customHeight="1" x14ac:dyDescent="0.25">
      <c r="A52" s="301"/>
      <c r="B52" s="302"/>
      <c r="C52" s="303"/>
      <c r="D52" s="304"/>
      <c r="E52" s="304"/>
      <c r="F52" s="304"/>
      <c r="G52" s="305" t="s">
        <v>176</v>
      </c>
      <c r="H52" s="300">
        <f>KESOS!F59</f>
        <v>15000000</v>
      </c>
      <c r="I52" s="348" t="e">
        <f>H52/H$12*100</f>
        <v>#REF!</v>
      </c>
      <c r="J52" s="328">
        <f t="shared" si="5"/>
        <v>98.666666666666671</v>
      </c>
      <c r="K52" s="326">
        <f t="shared" si="18"/>
        <v>98.666666666666671</v>
      </c>
      <c r="L52" s="328" t="e">
        <f t="shared" si="9"/>
        <v>#REF!</v>
      </c>
      <c r="M52" s="300">
        <f>'RFK '!K50</f>
        <v>14800000</v>
      </c>
      <c r="N52" s="328" t="e">
        <f t="shared" si="10"/>
        <v>#REF!</v>
      </c>
      <c r="O52" s="331">
        <f t="shared" si="25"/>
        <v>200000</v>
      </c>
      <c r="P52" s="322"/>
      <c r="Q52" s="322"/>
    </row>
    <row r="53" spans="1:17" ht="22.35" customHeight="1" x14ac:dyDescent="0.25">
      <c r="A53" s="292"/>
      <c r="B53" s="293"/>
      <c r="C53" s="294">
        <v>6</v>
      </c>
      <c r="D53" s="295"/>
      <c r="E53" s="568" t="s">
        <v>170</v>
      </c>
      <c r="F53" s="568"/>
      <c r="G53" s="569"/>
      <c r="H53" s="298" t="e">
        <f>H54</f>
        <v>#REF!</v>
      </c>
      <c r="I53" s="347" t="e">
        <f t="shared" ref="I53:I54" si="28">H53/H$12*100</f>
        <v>#REF!</v>
      </c>
      <c r="J53" s="327" t="e">
        <f t="shared" si="5"/>
        <v>#REF!</v>
      </c>
      <c r="K53" s="325" t="e">
        <f t="shared" si="18"/>
        <v>#REF!</v>
      </c>
      <c r="L53" s="327" t="e">
        <f t="shared" si="9"/>
        <v>#REF!</v>
      </c>
      <c r="M53" s="298" t="e">
        <f>M54</f>
        <v>#REF!</v>
      </c>
      <c r="N53" s="327" t="e">
        <f t="shared" si="10"/>
        <v>#REF!</v>
      </c>
      <c r="O53" s="330" t="e">
        <f t="shared" si="25"/>
        <v>#REF!</v>
      </c>
      <c r="P53" s="313"/>
      <c r="Q53" s="313"/>
    </row>
    <row r="54" spans="1:17" ht="29.1" customHeight="1" x14ac:dyDescent="0.25">
      <c r="A54" s="292"/>
      <c r="B54" s="293"/>
      <c r="C54" s="294"/>
      <c r="D54" s="295"/>
      <c r="E54" s="295"/>
      <c r="F54" s="568" t="s">
        <v>171</v>
      </c>
      <c r="G54" s="569"/>
      <c r="H54" s="298" t="e">
        <f>H55+H56+H57+H58+H59+H60</f>
        <v>#REF!</v>
      </c>
      <c r="I54" s="347" t="e">
        <f t="shared" si="28"/>
        <v>#REF!</v>
      </c>
      <c r="J54" s="327" t="e">
        <f t="shared" si="5"/>
        <v>#REF!</v>
      </c>
      <c r="K54" s="325" t="e">
        <f t="shared" si="18"/>
        <v>#REF!</v>
      </c>
      <c r="L54" s="327" t="e">
        <f t="shared" si="9"/>
        <v>#REF!</v>
      </c>
      <c r="M54" s="298" t="e">
        <f>SUM(M55:M61)</f>
        <v>#REF!</v>
      </c>
      <c r="N54" s="327" t="e">
        <f t="shared" si="10"/>
        <v>#REF!</v>
      </c>
      <c r="O54" s="330" t="e">
        <f t="shared" si="25"/>
        <v>#REF!</v>
      </c>
      <c r="P54" s="313"/>
      <c r="Q54" s="313"/>
    </row>
    <row r="55" spans="1:17" ht="33" x14ac:dyDescent="0.25">
      <c r="A55" s="314"/>
      <c r="B55" s="315"/>
      <c r="C55" s="316"/>
      <c r="D55" s="317"/>
      <c r="E55" s="317"/>
      <c r="F55" s="317"/>
      <c r="G55" s="318" t="s">
        <v>177</v>
      </c>
      <c r="H55" s="319">
        <f>'RFK '!F46</f>
        <v>0</v>
      </c>
      <c r="I55" s="348" t="e">
        <f t="shared" ref="I55:I60" si="29">H55/H$12*100</f>
        <v>#REF!</v>
      </c>
      <c r="J55" s="328" t="e">
        <f t="shared" si="5"/>
        <v>#DIV/0!</v>
      </c>
      <c r="K55" s="326" t="e">
        <f t="shared" si="18"/>
        <v>#DIV/0!</v>
      </c>
      <c r="L55" s="328" t="e">
        <f t="shared" si="9"/>
        <v>#DIV/0!</v>
      </c>
      <c r="M55" s="319">
        <f>'RFK '!K46</f>
        <v>0</v>
      </c>
      <c r="N55" s="328" t="e">
        <f t="shared" si="10"/>
        <v>#REF!</v>
      </c>
      <c r="O55" s="331">
        <f t="shared" si="25"/>
        <v>0</v>
      </c>
      <c r="P55" s="299"/>
      <c r="Q55" s="299"/>
    </row>
    <row r="56" spans="1:17" ht="33" x14ac:dyDescent="0.25">
      <c r="A56" s="314"/>
      <c r="B56" s="315"/>
      <c r="C56" s="316"/>
      <c r="D56" s="317"/>
      <c r="F56" s="317"/>
      <c r="G56" s="318" t="s">
        <v>178</v>
      </c>
      <c r="H56" s="319">
        <f>'RFK '!F61</f>
        <v>0</v>
      </c>
      <c r="I56" s="348" t="e">
        <f t="shared" si="29"/>
        <v>#REF!</v>
      </c>
      <c r="J56" s="328" t="e">
        <f t="shared" si="5"/>
        <v>#DIV/0!</v>
      </c>
      <c r="K56" s="326" t="e">
        <f t="shared" si="18"/>
        <v>#DIV/0!</v>
      </c>
      <c r="L56" s="328" t="e">
        <f t="shared" si="9"/>
        <v>#DIV/0!</v>
      </c>
      <c r="M56" s="319">
        <f>'RFK '!K61</f>
        <v>0</v>
      </c>
      <c r="N56" s="328" t="e">
        <f t="shared" si="10"/>
        <v>#REF!</v>
      </c>
      <c r="O56" s="331">
        <f t="shared" si="25"/>
        <v>0</v>
      </c>
      <c r="P56" s="322"/>
      <c r="Q56" s="322"/>
    </row>
    <row r="57" spans="1:17" ht="33" x14ac:dyDescent="0.25">
      <c r="A57" s="314"/>
      <c r="B57" s="315"/>
      <c r="C57" s="316"/>
      <c r="D57" s="317"/>
      <c r="E57" s="317"/>
      <c r="F57" s="317"/>
      <c r="G57" s="318" t="s">
        <v>179</v>
      </c>
      <c r="H57" s="319" t="e">
        <f>'RFK '!#REF!</f>
        <v>#REF!</v>
      </c>
      <c r="I57" s="348" t="e">
        <f t="shared" si="29"/>
        <v>#REF!</v>
      </c>
      <c r="J57" s="328" t="e">
        <f t="shared" si="5"/>
        <v>#REF!</v>
      </c>
      <c r="K57" s="326" t="e">
        <f t="shared" si="18"/>
        <v>#REF!</v>
      </c>
      <c r="L57" s="328" t="e">
        <f t="shared" si="9"/>
        <v>#REF!</v>
      </c>
      <c r="M57" s="319" t="e">
        <f>'RFK '!#REF!</f>
        <v>#REF!</v>
      </c>
      <c r="N57" s="328" t="e">
        <f t="shared" si="10"/>
        <v>#REF!</v>
      </c>
      <c r="O57" s="331" t="e">
        <f t="shared" si="25"/>
        <v>#REF!</v>
      </c>
      <c r="P57" s="322"/>
      <c r="Q57" s="313"/>
    </row>
    <row r="58" spans="1:17" ht="33" x14ac:dyDescent="0.25">
      <c r="A58" s="314"/>
      <c r="B58" s="315"/>
      <c r="C58" s="316"/>
      <c r="D58" s="317"/>
      <c r="E58" s="317"/>
      <c r="F58" s="317"/>
      <c r="G58" s="318" t="s">
        <v>180</v>
      </c>
      <c r="H58" s="319">
        <f>PEMERINTAHAN!F57</f>
        <v>0</v>
      </c>
      <c r="I58" s="348" t="e">
        <f t="shared" si="29"/>
        <v>#REF!</v>
      </c>
      <c r="J58" s="328" t="e">
        <f t="shared" si="5"/>
        <v>#DIV/0!</v>
      </c>
      <c r="K58" s="326" t="e">
        <f t="shared" si="18"/>
        <v>#DIV/0!</v>
      </c>
      <c r="L58" s="328" t="e">
        <f t="shared" si="9"/>
        <v>#DIV/0!</v>
      </c>
      <c r="M58" s="319">
        <f>'RFK '!K42</f>
        <v>0</v>
      </c>
      <c r="N58" s="328" t="e">
        <f t="shared" si="10"/>
        <v>#REF!</v>
      </c>
      <c r="O58" s="331">
        <f t="shared" si="25"/>
        <v>0</v>
      </c>
      <c r="P58" s="313"/>
      <c r="Q58" s="313"/>
    </row>
    <row r="59" spans="1:17" ht="33" x14ac:dyDescent="0.25">
      <c r="A59" s="314"/>
      <c r="B59" s="315"/>
      <c r="C59" s="316"/>
      <c r="D59" s="317"/>
      <c r="E59" s="317"/>
      <c r="F59" s="317"/>
      <c r="G59" s="318" t="s">
        <v>181</v>
      </c>
      <c r="H59" s="319">
        <f>'RFK '!F60</f>
        <v>8999800</v>
      </c>
      <c r="I59" s="348" t="e">
        <f t="shared" si="29"/>
        <v>#REF!</v>
      </c>
      <c r="J59" s="328">
        <f t="shared" si="5"/>
        <v>100</v>
      </c>
      <c r="K59" s="326">
        <f t="shared" si="18"/>
        <v>100</v>
      </c>
      <c r="L59" s="328" t="e">
        <f t="shared" si="9"/>
        <v>#REF!</v>
      </c>
      <c r="M59" s="319">
        <f>'RFK '!K60</f>
        <v>8999800</v>
      </c>
      <c r="N59" s="328" t="e">
        <f t="shared" si="10"/>
        <v>#REF!</v>
      </c>
      <c r="O59" s="331">
        <f t="shared" si="25"/>
        <v>0</v>
      </c>
      <c r="P59" s="313"/>
      <c r="Q59" s="299"/>
    </row>
    <row r="60" spans="1:17" ht="33" x14ac:dyDescent="0.25">
      <c r="A60" s="314"/>
      <c r="B60" s="315"/>
      <c r="C60" s="316"/>
      <c r="D60" s="317"/>
      <c r="E60" s="317"/>
      <c r="F60" s="317"/>
      <c r="G60" s="318" t="s">
        <v>182</v>
      </c>
      <c r="H60" s="319">
        <f>'RFK '!F57</f>
        <v>6999800</v>
      </c>
      <c r="I60" s="348" t="e">
        <f t="shared" si="29"/>
        <v>#REF!</v>
      </c>
      <c r="J60" s="328">
        <f t="shared" si="5"/>
        <v>71.787765364724706</v>
      </c>
      <c r="K60" s="326">
        <f t="shared" si="18"/>
        <v>71.787765364724706</v>
      </c>
      <c r="L60" s="328" t="e">
        <f t="shared" si="9"/>
        <v>#REF!</v>
      </c>
      <c r="M60" s="319">
        <f>'RFK '!K57</f>
        <v>5025000</v>
      </c>
      <c r="N60" s="328" t="e">
        <f t="shared" si="10"/>
        <v>#REF!</v>
      </c>
      <c r="O60" s="331">
        <f t="shared" si="25"/>
        <v>1974800</v>
      </c>
      <c r="P60" s="323"/>
      <c r="Q60" s="350"/>
    </row>
    <row r="61" spans="1:17" ht="16.5" x14ac:dyDescent="0.25">
      <c r="A61" s="314"/>
      <c r="B61" s="315"/>
      <c r="C61" s="316"/>
      <c r="D61" s="317"/>
      <c r="E61" s="317"/>
      <c r="F61" s="317"/>
      <c r="G61" s="318"/>
      <c r="H61" s="319"/>
      <c r="I61" s="320"/>
      <c r="J61" s="312"/>
      <c r="K61" s="321"/>
      <c r="L61" s="329"/>
      <c r="M61" s="319"/>
      <c r="N61" s="322"/>
      <c r="O61" s="324"/>
      <c r="P61" s="323"/>
      <c r="Q61" s="323"/>
    </row>
    <row r="62" spans="1:17" ht="16.5" x14ac:dyDescent="0.25">
      <c r="A62" s="570" t="s">
        <v>172</v>
      </c>
      <c r="B62" s="570"/>
      <c r="C62" s="570"/>
      <c r="D62" s="570"/>
      <c r="E62" s="570"/>
      <c r="F62" s="570"/>
      <c r="G62" s="570"/>
      <c r="H62" s="342" t="e">
        <f>H13+H37+H42+H46+H49+H53</f>
        <v>#REF!</v>
      </c>
      <c r="I62" s="349" t="e">
        <f>H62/H$12*100</f>
        <v>#REF!</v>
      </c>
      <c r="J62" s="343" t="e">
        <f t="shared" si="5"/>
        <v>#REF!</v>
      </c>
      <c r="K62" s="344" t="e">
        <f>M62/H62*100</f>
        <v>#REF!</v>
      </c>
      <c r="L62" s="343" t="e">
        <f>J62*H62/$H$62</f>
        <v>#REF!</v>
      </c>
      <c r="M62" s="342" t="e">
        <f>M13+M37+M42+M46+M49+M53</f>
        <v>#REF!</v>
      </c>
      <c r="N62" s="343" t="e">
        <f>M62/$H$62*100%</f>
        <v>#REF!</v>
      </c>
      <c r="O62" s="342" t="e">
        <f t="shared" si="25"/>
        <v>#REF!</v>
      </c>
      <c r="P62" s="345"/>
      <c r="Q62" s="345"/>
    </row>
    <row r="64" spans="1:17" x14ac:dyDescent="0.25">
      <c r="O64" t="str">
        <f>'RFK '!L65</f>
        <v>Matalalang,  28 Mei 2025</v>
      </c>
    </row>
    <row r="65" spans="1:17" ht="16.5" x14ac:dyDescent="0.25">
      <c r="A65" s="317"/>
      <c r="O65" s="5" t="s">
        <v>38</v>
      </c>
      <c r="P65" s="53"/>
      <c r="Q65" s="1"/>
    </row>
    <row r="66" spans="1:17" x14ac:dyDescent="0.25">
      <c r="O66" s="5"/>
      <c r="P66" s="53"/>
      <c r="Q66" s="1"/>
    </row>
    <row r="67" spans="1:17" x14ac:dyDescent="0.25">
      <c r="O67" s="5"/>
      <c r="P67" s="62"/>
      <c r="Q67" s="1"/>
    </row>
    <row r="68" spans="1:17" x14ac:dyDescent="0.25">
      <c r="O68" s="5"/>
      <c r="P68" s="53"/>
      <c r="Q68" s="1"/>
    </row>
    <row r="69" spans="1:17" x14ac:dyDescent="0.25">
      <c r="O69" s="82" t="s">
        <v>129</v>
      </c>
      <c r="P69" s="53"/>
      <c r="Q69" s="1"/>
    </row>
    <row r="70" spans="1:17" x14ac:dyDescent="0.25">
      <c r="O70" s="84" t="s">
        <v>130</v>
      </c>
      <c r="P70" s="53"/>
      <c r="Q70" s="1"/>
    </row>
    <row r="71" spans="1:17" x14ac:dyDescent="0.25">
      <c r="O71" s="85" t="s">
        <v>131</v>
      </c>
      <c r="P71" s="53"/>
      <c r="Q71" s="1"/>
    </row>
  </sheetData>
  <mergeCells count="40">
    <mergeCell ref="A1:Q1"/>
    <mergeCell ref="A2:Q2"/>
    <mergeCell ref="A3:Q3"/>
    <mergeCell ref="A7:C9"/>
    <mergeCell ref="D7:G9"/>
    <mergeCell ref="H7:H9"/>
    <mergeCell ref="I7:I9"/>
    <mergeCell ref="J7:K7"/>
    <mergeCell ref="L7:N7"/>
    <mergeCell ref="O7:O9"/>
    <mergeCell ref="P7:P9"/>
    <mergeCell ref="Q7:Q9"/>
    <mergeCell ref="J8:J9"/>
    <mergeCell ref="K8:K9"/>
    <mergeCell ref="L8:L9"/>
    <mergeCell ref="M8:N8"/>
    <mergeCell ref="F38:G38"/>
    <mergeCell ref="A10:C10"/>
    <mergeCell ref="D10:G10"/>
    <mergeCell ref="D12:G12"/>
    <mergeCell ref="E13:G13"/>
    <mergeCell ref="F14:G14"/>
    <mergeCell ref="F19:G19"/>
    <mergeCell ref="F28:G28"/>
    <mergeCell ref="E53:G53"/>
    <mergeCell ref="F54:G54"/>
    <mergeCell ref="A62:G62"/>
    <mergeCell ref="G17:G18"/>
    <mergeCell ref="E42:G42"/>
    <mergeCell ref="F43:G43"/>
    <mergeCell ref="E46:G46"/>
    <mergeCell ref="F47:G47"/>
    <mergeCell ref="E49:G49"/>
    <mergeCell ref="F50:G50"/>
    <mergeCell ref="F22:G22"/>
    <mergeCell ref="F24:G24"/>
    <mergeCell ref="F30:G30"/>
    <mergeCell ref="F33:G33"/>
    <mergeCell ref="F40:G40"/>
    <mergeCell ref="E37:G37"/>
  </mergeCells>
  <pageMargins left="0.31496062992125984" right="0.11811023622047245" top="0.35433070866141736" bottom="0.35433070866141736" header="0.31496062992125984" footer="0.31496062992125984"/>
  <pageSetup paperSize="5" scale="85" fitToWidth="3" fitToHeight="3" orientation="landscape" horizontalDpi="4294967293" copies="4" r:id="rId1"/>
  <rowBreaks count="2" manualBreakCount="2">
    <brk id="36" max="17" man="1"/>
    <brk id="52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Q83"/>
  <sheetViews>
    <sheetView view="pageBreakPreview" topLeftCell="A71" zoomScaleNormal="100" zoomScaleSheetLayoutView="100" workbookViewId="0">
      <selection activeCell="E76" sqref="E76"/>
    </sheetView>
  </sheetViews>
  <sheetFormatPr defaultRowHeight="15" x14ac:dyDescent="0.25"/>
  <cols>
    <col min="1" max="1" width="4.140625" customWidth="1"/>
    <col min="2" max="2" width="4.7109375" customWidth="1"/>
    <col min="3" max="3" width="4" customWidth="1"/>
    <col min="4" max="6" width="2.5703125" customWidth="1"/>
    <col min="7" max="7" width="57.42578125" customWidth="1"/>
    <col min="8" max="8" width="18.85546875" style="467" customWidth="1"/>
    <col min="9" max="9" width="8.85546875" customWidth="1"/>
    <col min="10" max="10" width="9.140625" customWidth="1"/>
    <col min="11" max="11" width="11.140625" customWidth="1"/>
    <col min="12" max="12" width="9.140625" customWidth="1"/>
    <col min="13" max="13" width="17.85546875" customWidth="1"/>
    <col min="14" max="14" width="7.85546875" customWidth="1"/>
    <col min="15" max="15" width="18" customWidth="1"/>
    <col min="16" max="16" width="8" customWidth="1"/>
    <col min="17" max="17" width="10.85546875" customWidth="1"/>
    <col min="18" max="18" width="2.5703125" customWidth="1"/>
  </cols>
  <sheetData>
    <row r="1" spans="1:17" s="507" customFormat="1" ht="15.75" x14ac:dyDescent="0.25">
      <c r="A1" s="613" t="s">
        <v>206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</row>
    <row r="2" spans="1:17" s="507" customFormat="1" ht="15.75" x14ac:dyDescent="0.25">
      <c r="A2" s="614" t="s">
        <v>2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</row>
    <row r="3" spans="1:17" s="507" customFormat="1" ht="15.75" x14ac:dyDescent="0.25">
      <c r="A3" s="614" t="str">
        <f>'RFK '!M7</f>
        <v>Keadaan Bulan : Mei 2025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</row>
    <row r="4" spans="1:17" ht="15.75" x14ac:dyDescent="0.25">
      <c r="A4" s="371"/>
      <c r="B4" s="371"/>
      <c r="C4" s="371"/>
      <c r="D4" s="371"/>
      <c r="E4" s="371"/>
      <c r="F4" s="371"/>
      <c r="G4" s="371"/>
      <c r="H4" s="461"/>
      <c r="I4" s="371"/>
      <c r="J4" s="371"/>
      <c r="K4" s="371"/>
      <c r="L4" s="371"/>
      <c r="M4" s="371"/>
      <c r="N4" s="371"/>
      <c r="O4" s="371"/>
      <c r="P4" s="371"/>
      <c r="Q4" s="371"/>
    </row>
    <row r="5" spans="1:17" ht="16.5" x14ac:dyDescent="0.3">
      <c r="A5" s="280" t="s">
        <v>138</v>
      </c>
      <c r="B5" s="280"/>
      <c r="C5" s="280"/>
      <c r="D5" s="280" t="s">
        <v>139</v>
      </c>
      <c r="E5" s="281" t="s">
        <v>3</v>
      </c>
      <c r="F5" s="282"/>
      <c r="G5" s="282"/>
      <c r="H5" s="462"/>
      <c r="I5" s="282"/>
      <c r="J5" s="283"/>
      <c r="K5" s="283"/>
      <c r="L5" s="283"/>
      <c r="M5" s="284"/>
      <c r="N5" s="284"/>
      <c r="O5" s="283"/>
      <c r="P5" s="283"/>
      <c r="Q5" s="283"/>
    </row>
    <row r="6" spans="1:17" ht="17.25" thickBot="1" x14ac:dyDescent="0.35">
      <c r="A6" s="280"/>
      <c r="B6" s="280"/>
      <c r="C6" s="280"/>
      <c r="D6" s="280"/>
      <c r="E6" s="282"/>
      <c r="F6" s="282"/>
      <c r="G6" s="282"/>
      <c r="H6" s="462"/>
      <c r="I6" s="282"/>
      <c r="J6" s="283"/>
      <c r="K6" s="283"/>
      <c r="L6" s="283"/>
      <c r="M6" s="284"/>
      <c r="N6" s="284"/>
      <c r="O6" s="283"/>
      <c r="P6" s="283"/>
      <c r="Q6" s="283"/>
    </row>
    <row r="7" spans="1:17" ht="16.5" x14ac:dyDescent="0.25">
      <c r="A7" s="583" t="s">
        <v>11</v>
      </c>
      <c r="B7" s="584"/>
      <c r="C7" s="585"/>
      <c r="D7" s="592" t="s">
        <v>140</v>
      </c>
      <c r="E7" s="584"/>
      <c r="F7" s="584"/>
      <c r="G7" s="585"/>
      <c r="H7" s="615" t="s">
        <v>91</v>
      </c>
      <c r="I7" s="595" t="s">
        <v>141</v>
      </c>
      <c r="J7" s="598" t="s">
        <v>142</v>
      </c>
      <c r="K7" s="599"/>
      <c r="L7" s="598" t="s">
        <v>143</v>
      </c>
      <c r="M7" s="600"/>
      <c r="N7" s="599"/>
      <c r="O7" s="601" t="s">
        <v>119</v>
      </c>
      <c r="P7" s="601" t="s">
        <v>144</v>
      </c>
      <c r="Q7" s="601" t="s">
        <v>19</v>
      </c>
    </row>
    <row r="8" spans="1:17" ht="16.5" x14ac:dyDescent="0.25">
      <c r="A8" s="586"/>
      <c r="B8" s="587"/>
      <c r="C8" s="588"/>
      <c r="D8" s="593"/>
      <c r="E8" s="587"/>
      <c r="F8" s="587"/>
      <c r="G8" s="588"/>
      <c r="H8" s="616"/>
      <c r="I8" s="596"/>
      <c r="J8" s="604" t="s">
        <v>145</v>
      </c>
      <c r="K8" s="604" t="s">
        <v>79</v>
      </c>
      <c r="L8" s="604" t="s">
        <v>21</v>
      </c>
      <c r="M8" s="605" t="s">
        <v>79</v>
      </c>
      <c r="N8" s="605"/>
      <c r="O8" s="602"/>
      <c r="P8" s="602"/>
      <c r="Q8" s="602"/>
    </row>
    <row r="9" spans="1:17" ht="16.5" x14ac:dyDescent="0.25">
      <c r="A9" s="589"/>
      <c r="B9" s="590"/>
      <c r="C9" s="591"/>
      <c r="D9" s="594"/>
      <c r="E9" s="590"/>
      <c r="F9" s="590"/>
      <c r="G9" s="591"/>
      <c r="H9" s="617"/>
      <c r="I9" s="597"/>
      <c r="J9" s="604"/>
      <c r="K9" s="604"/>
      <c r="L9" s="604"/>
      <c r="M9" s="372" t="s">
        <v>24</v>
      </c>
      <c r="N9" s="372" t="s">
        <v>25</v>
      </c>
      <c r="O9" s="603"/>
      <c r="P9" s="603"/>
      <c r="Q9" s="603"/>
    </row>
    <row r="10" spans="1:17" ht="15.75" thickBot="1" x14ac:dyDescent="0.3">
      <c r="A10" s="575">
        <v>1</v>
      </c>
      <c r="B10" s="576"/>
      <c r="C10" s="577"/>
      <c r="D10" s="578">
        <v>2</v>
      </c>
      <c r="E10" s="576"/>
      <c r="F10" s="576"/>
      <c r="G10" s="577"/>
      <c r="H10" s="483">
        <v>3</v>
      </c>
      <c r="I10" s="333">
        <v>4</v>
      </c>
      <c r="J10" s="334">
        <v>5</v>
      </c>
      <c r="K10" s="334">
        <v>6</v>
      </c>
      <c r="L10" s="334">
        <v>7</v>
      </c>
      <c r="M10" s="334">
        <v>8</v>
      </c>
      <c r="N10" s="334">
        <v>9</v>
      </c>
      <c r="O10" s="334">
        <v>10</v>
      </c>
      <c r="P10" s="334">
        <v>11</v>
      </c>
      <c r="Q10" s="334">
        <v>12</v>
      </c>
    </row>
    <row r="11" spans="1:17" ht="17.25" thickTop="1" x14ac:dyDescent="0.25">
      <c r="A11" s="285">
        <v>7</v>
      </c>
      <c r="B11" s="286" t="s">
        <v>146</v>
      </c>
      <c r="C11" s="287"/>
      <c r="D11" s="579" t="s">
        <v>3</v>
      </c>
      <c r="E11" s="579"/>
      <c r="F11" s="579"/>
      <c r="G11" s="580"/>
      <c r="H11" s="463">
        <f>H12+H46+H53+H59+H64+H68</f>
        <v>3153698700</v>
      </c>
      <c r="I11" s="346">
        <f t="shared" ref="I11:I73" si="0">H11/H$11*100</f>
        <v>100</v>
      </c>
      <c r="J11" s="494">
        <f>K11</f>
        <v>40.101933834072355</v>
      </c>
      <c r="K11" s="495">
        <f t="shared" ref="K11:K73" si="1">M11/H11*100</f>
        <v>40.101933834072355</v>
      </c>
      <c r="L11" s="494">
        <f t="shared" ref="L11:L42" si="2">J11*H11/$H$74</f>
        <v>40.101933834072355</v>
      </c>
      <c r="M11" s="463">
        <f>M12+M46+M53+M59+M64+M68</f>
        <v>1264694166</v>
      </c>
      <c r="N11" s="494">
        <f>M11/$H$74*100%</f>
        <v>0.40101933834072356</v>
      </c>
      <c r="O11" s="463">
        <f t="shared" ref="O11:O17" si="3">H11-M11</f>
        <v>1889004534</v>
      </c>
      <c r="P11" s="288"/>
      <c r="Q11" s="288"/>
    </row>
    <row r="12" spans="1:17" s="507" customFormat="1" ht="16.5" x14ac:dyDescent="0.25">
      <c r="A12" s="498"/>
      <c r="B12" s="499"/>
      <c r="C12" s="500">
        <v>1</v>
      </c>
      <c r="D12" s="501"/>
      <c r="E12" s="606" t="s">
        <v>147</v>
      </c>
      <c r="F12" s="606"/>
      <c r="G12" s="607"/>
      <c r="H12" s="502">
        <f>H13+H20+H24+H26+H29+H36+H38+H41</f>
        <v>3059095100</v>
      </c>
      <c r="I12" s="503">
        <f t="shared" si="0"/>
        <v>97.000233408473676</v>
      </c>
      <c r="J12" s="504">
        <f t="shared" ref="J12:J74" si="4">K12</f>
        <v>40.083564777047961</v>
      </c>
      <c r="K12" s="505">
        <f t="shared" si="1"/>
        <v>40.083564777047961</v>
      </c>
      <c r="L12" s="504">
        <f t="shared" si="2"/>
        <v>38.881151392173265</v>
      </c>
      <c r="M12" s="502">
        <f>M13+M20+M24+M26+M29+M36+M38+M41</f>
        <v>1226194366</v>
      </c>
      <c r="N12" s="504">
        <f>M12/$H$74*100%</f>
        <v>0.38881151392173258</v>
      </c>
      <c r="O12" s="514">
        <f t="shared" si="3"/>
        <v>1832900734</v>
      </c>
      <c r="P12" s="506"/>
      <c r="Q12" s="506"/>
    </row>
    <row r="13" spans="1:17" s="507" customFormat="1" ht="16.5" x14ac:dyDescent="0.25">
      <c r="A13" s="498"/>
      <c r="B13" s="499"/>
      <c r="C13" s="500"/>
      <c r="D13" s="501"/>
      <c r="E13" s="501"/>
      <c r="F13" s="606" t="s">
        <v>148</v>
      </c>
      <c r="G13" s="607"/>
      <c r="H13" s="502">
        <f>SUM(H14:H19)</f>
        <v>10050000</v>
      </c>
      <c r="I13" s="503">
        <f t="shared" si="0"/>
        <v>0.31867343573436485</v>
      </c>
      <c r="J13" s="504">
        <f t="shared" si="4"/>
        <v>24.363980099502488</v>
      </c>
      <c r="K13" s="505">
        <f t="shared" si="1"/>
        <v>24.363980099502488</v>
      </c>
      <c r="L13" s="504">
        <f t="shared" si="2"/>
        <v>7.7641532464721497E-2</v>
      </c>
      <c r="M13" s="502">
        <f>SUM(M14:M19)</f>
        <v>2448580</v>
      </c>
      <c r="N13" s="504">
        <f t="shared" ref="N13:N73" si="5">M13/$H$74*100%</f>
        <v>7.7641532464721506E-4</v>
      </c>
      <c r="O13" s="514">
        <f t="shared" si="3"/>
        <v>7601420</v>
      </c>
      <c r="P13" s="506"/>
      <c r="Q13" s="506"/>
    </row>
    <row r="14" spans="1:17" s="493" customFormat="1" ht="16.5" x14ac:dyDescent="0.25">
      <c r="A14" s="485"/>
      <c r="B14" s="486"/>
      <c r="C14" s="487"/>
      <c r="D14" s="488"/>
      <c r="E14" s="488"/>
      <c r="F14" s="489"/>
      <c r="G14" s="490" t="str">
        <f>'RFK '!E37</f>
        <v>: Penyusunan Dokumen Perencanaan Perangkat Daerah</v>
      </c>
      <c r="H14" s="491">
        <f>'RFK '!F37</f>
        <v>3550000</v>
      </c>
      <c r="I14" s="348">
        <f t="shared" si="0"/>
        <v>0.11256623849323336</v>
      </c>
      <c r="J14" s="306">
        <f t="shared" si="4"/>
        <v>44.283661971830988</v>
      </c>
      <c r="K14" s="496">
        <f t="shared" si="1"/>
        <v>44.283661971830988</v>
      </c>
      <c r="L14" s="306">
        <f t="shared" si="2"/>
        <v>4.9848452548748555E-2</v>
      </c>
      <c r="M14" s="460">
        <f>'RFK '!K37</f>
        <v>1572070</v>
      </c>
      <c r="N14" s="306">
        <f t="shared" si="5"/>
        <v>4.9848452548748555E-4</v>
      </c>
      <c r="O14" s="515">
        <f t="shared" si="3"/>
        <v>1977930</v>
      </c>
      <c r="P14" s="492"/>
      <c r="Q14" s="492"/>
    </row>
    <row r="15" spans="1:17" ht="16.5" x14ac:dyDescent="0.25">
      <c r="A15" s="301"/>
      <c r="B15" s="302"/>
      <c r="C15" s="303"/>
      <c r="D15" s="295"/>
      <c r="E15" s="295"/>
      <c r="F15" s="376"/>
      <c r="G15" s="305" t="str">
        <f>'RFK '!E24</f>
        <v>: Koordinasi dan Penyusunan Dokumen RKA-SKPD</v>
      </c>
      <c r="H15" s="460">
        <f>'RFK '!F24</f>
        <v>0</v>
      </c>
      <c r="I15" s="348">
        <f t="shared" si="0"/>
        <v>0</v>
      </c>
      <c r="J15" s="306">
        <v>0</v>
      </c>
      <c r="K15" s="496">
        <v>0</v>
      </c>
      <c r="L15" s="306">
        <f t="shared" si="2"/>
        <v>0</v>
      </c>
      <c r="M15" s="460">
        <f>'RFK '!K24</f>
        <v>0</v>
      </c>
      <c r="N15" s="306">
        <f t="shared" si="5"/>
        <v>0</v>
      </c>
      <c r="O15" s="515">
        <f t="shared" si="3"/>
        <v>0</v>
      </c>
      <c r="P15" s="299"/>
      <c r="Q15" s="299"/>
    </row>
    <row r="16" spans="1:17" ht="16.5" customHeight="1" x14ac:dyDescent="0.25">
      <c r="A16" s="301"/>
      <c r="B16" s="302"/>
      <c r="C16" s="303"/>
      <c r="D16" s="304"/>
      <c r="E16" s="304"/>
      <c r="F16" s="304"/>
      <c r="G16" s="305" t="str">
        <f>'RFK '!E35</f>
        <v>: Koordinasi dan Penyusunan Dokumen Perubahan RKA-SKPD</v>
      </c>
      <c r="H16" s="460">
        <f>'RFK '!F35</f>
        <v>0</v>
      </c>
      <c r="I16" s="348">
        <f t="shared" si="0"/>
        <v>0</v>
      </c>
      <c r="J16" s="306">
        <f t="shared" si="4"/>
        <v>0</v>
      </c>
      <c r="K16" s="496">
        <v>0</v>
      </c>
      <c r="L16" s="306">
        <f t="shared" si="2"/>
        <v>0</v>
      </c>
      <c r="M16" s="460">
        <f>'RFK '!K35</f>
        <v>0</v>
      </c>
      <c r="N16" s="306">
        <f t="shared" si="5"/>
        <v>0</v>
      </c>
      <c r="O16" s="515">
        <f t="shared" si="3"/>
        <v>0</v>
      </c>
      <c r="P16" s="299"/>
      <c r="Q16" s="299"/>
    </row>
    <row r="17" spans="1:17" ht="16.5" customHeight="1" x14ac:dyDescent="0.25">
      <c r="A17" s="301"/>
      <c r="B17" s="302"/>
      <c r="C17" s="303"/>
      <c r="D17" s="304"/>
      <c r="E17" s="304"/>
      <c r="F17" s="304"/>
      <c r="G17" s="305" t="str">
        <f>'RFK '!E25</f>
        <v>: Koordinasi dan Penyusunan Dokumen DPA-SKPD</v>
      </c>
      <c r="H17" s="460">
        <f>'RFK '!F25</f>
        <v>3000000</v>
      </c>
      <c r="I17" s="348">
        <f t="shared" si="0"/>
        <v>9.5126398726676081E-2</v>
      </c>
      <c r="J17" s="306">
        <f t="shared" si="4"/>
        <v>0</v>
      </c>
      <c r="K17" s="496">
        <f t="shared" si="1"/>
        <v>0</v>
      </c>
      <c r="L17" s="306">
        <f t="shared" si="2"/>
        <v>0</v>
      </c>
      <c r="M17" s="460">
        <f>'RFK '!K25</f>
        <v>0</v>
      </c>
      <c r="N17" s="306">
        <f t="shared" si="5"/>
        <v>0</v>
      </c>
      <c r="O17" s="515">
        <f t="shared" si="3"/>
        <v>3000000</v>
      </c>
      <c r="P17" s="299"/>
      <c r="Q17" s="299"/>
    </row>
    <row r="18" spans="1:17" ht="16.5" x14ac:dyDescent="0.25">
      <c r="A18" s="292"/>
      <c r="B18" s="293"/>
      <c r="C18" s="294"/>
      <c r="D18" s="295"/>
      <c r="E18" s="295"/>
      <c r="F18" s="438"/>
      <c r="G18" s="305" t="str">
        <f>'RFK '!E34</f>
        <v>: Koordinasi dan Penyusunan Dokumen Perubahan DPA-SKPD</v>
      </c>
      <c r="H18" s="460">
        <f>'RFK '!F34</f>
        <v>2000000</v>
      </c>
      <c r="I18" s="348">
        <f t="shared" si="0"/>
        <v>6.3417599151117388E-2</v>
      </c>
      <c r="J18" s="306">
        <f t="shared" si="4"/>
        <v>0</v>
      </c>
      <c r="K18" s="496">
        <f t="shared" si="1"/>
        <v>0</v>
      </c>
      <c r="L18" s="306">
        <f t="shared" si="2"/>
        <v>0</v>
      </c>
      <c r="M18" s="460">
        <f>'RFK '!K34</f>
        <v>0</v>
      </c>
      <c r="N18" s="306">
        <f t="shared" si="5"/>
        <v>0</v>
      </c>
      <c r="O18" s="515">
        <f t="shared" ref="O18:O19" si="6">H18-M18</f>
        <v>2000000</v>
      </c>
      <c r="P18" s="296"/>
      <c r="Q18" s="296"/>
    </row>
    <row r="19" spans="1:17" ht="25.5" customHeight="1" x14ac:dyDescent="0.25">
      <c r="A19" s="301"/>
      <c r="B19" s="302"/>
      <c r="C19" s="303"/>
      <c r="D19" s="295"/>
      <c r="E19" s="295"/>
      <c r="F19" s="438"/>
      <c r="G19" s="305" t="str">
        <f>'RFK '!E26</f>
        <v>:  Koordinasi dan Penyusunan Laporan Capaian Kinerja dan Ikhtisar Realisasi Kinerja SKPD</v>
      </c>
      <c r="H19" s="460">
        <f>'RFK '!F26</f>
        <v>1500000</v>
      </c>
      <c r="I19" s="348">
        <f t="shared" si="0"/>
        <v>4.7563199363338041E-2</v>
      </c>
      <c r="J19" s="306">
        <f t="shared" si="4"/>
        <v>58.433999999999997</v>
      </c>
      <c r="K19" s="496">
        <f t="shared" si="1"/>
        <v>58.433999999999997</v>
      </c>
      <c r="L19" s="306">
        <f t="shared" si="2"/>
        <v>2.7793079915972949E-2</v>
      </c>
      <c r="M19" s="460">
        <f>'RFK '!K26</f>
        <v>876510</v>
      </c>
      <c r="N19" s="306">
        <f t="shared" si="5"/>
        <v>2.7793079915972951E-4</v>
      </c>
      <c r="O19" s="515">
        <f t="shared" si="6"/>
        <v>623490</v>
      </c>
      <c r="P19" s="299"/>
      <c r="Q19" s="299"/>
    </row>
    <row r="20" spans="1:17" s="507" customFormat="1" ht="16.5" x14ac:dyDescent="0.25">
      <c r="A20" s="498"/>
      <c r="B20" s="499"/>
      <c r="C20" s="500"/>
      <c r="D20" s="501"/>
      <c r="E20" s="501"/>
      <c r="F20" s="606" t="s">
        <v>149</v>
      </c>
      <c r="G20" s="607"/>
      <c r="H20" s="502">
        <f>SUM(H21:H23)</f>
        <v>2714131000</v>
      </c>
      <c r="I20" s="503">
        <f t="shared" si="0"/>
        <v>86.061835900810692</v>
      </c>
      <c r="J20" s="504">
        <f t="shared" si="4"/>
        <v>37.948753505265593</v>
      </c>
      <c r="K20" s="505">
        <f t="shared" si="1"/>
        <v>37.948753505265593</v>
      </c>
      <c r="L20" s="504">
        <f t="shared" si="2"/>
        <v>32.659393968104823</v>
      </c>
      <c r="M20" s="502">
        <f>SUM(M21:M23)</f>
        <v>1029978883</v>
      </c>
      <c r="N20" s="504">
        <f t="shared" si="5"/>
        <v>0.32659393968104816</v>
      </c>
      <c r="O20" s="514">
        <f t="shared" ref="O20:O74" si="7">H20-M20</f>
        <v>1684152117</v>
      </c>
      <c r="P20" s="508"/>
      <c r="Q20" s="508"/>
    </row>
    <row r="21" spans="1:17" ht="16.5" x14ac:dyDescent="0.25">
      <c r="A21" s="292"/>
      <c r="B21" s="293"/>
      <c r="C21" s="294"/>
      <c r="D21" s="295"/>
      <c r="E21" s="295"/>
      <c r="F21" s="370"/>
      <c r="G21" s="305" t="str">
        <f>'RFK '!E27</f>
        <v>: Penyediaan Gaji dan Tunjangan ASN</v>
      </c>
      <c r="H21" s="460">
        <f>'RFK '!F27</f>
        <v>2711131000</v>
      </c>
      <c r="I21" s="348">
        <f t="shared" si="0"/>
        <v>85.966709502084015</v>
      </c>
      <c r="J21" s="306">
        <f t="shared" si="4"/>
        <v>37.880957172486319</v>
      </c>
      <c r="K21" s="496">
        <f t="shared" si="1"/>
        <v>37.880957172486319</v>
      </c>
      <c r="L21" s="306">
        <f t="shared" si="2"/>
        <v>32.565012409080168</v>
      </c>
      <c r="M21" s="460">
        <f>'RFK '!K27</f>
        <v>1027002373</v>
      </c>
      <c r="N21" s="306">
        <f t="shared" si="5"/>
        <v>0.32565012409080168</v>
      </c>
      <c r="O21" s="515">
        <f t="shared" si="7"/>
        <v>1684128627</v>
      </c>
      <c r="P21" s="298"/>
      <c r="Q21" s="298"/>
    </row>
    <row r="22" spans="1:17" ht="16.5" x14ac:dyDescent="0.25">
      <c r="A22" s="301"/>
      <c r="B22" s="302"/>
      <c r="C22" s="303"/>
      <c r="D22" s="304"/>
      <c r="E22" s="304"/>
      <c r="F22" s="438"/>
      <c r="G22" s="305" t="str">
        <f>'RFK '!E28</f>
        <v>: Koordinasi dan Penyusunan Laporan Keuangan Akhir Tahun SKPD</v>
      </c>
      <c r="H22" s="460">
        <f>'RFK '!F28</f>
        <v>3000000</v>
      </c>
      <c r="I22" s="348">
        <f t="shared" si="0"/>
        <v>9.5126398726676081E-2</v>
      </c>
      <c r="J22" s="306">
        <f t="shared" si="4"/>
        <v>99.216999999999999</v>
      </c>
      <c r="K22" s="496">
        <f t="shared" si="1"/>
        <v>99.216999999999999</v>
      </c>
      <c r="L22" s="306">
        <f t="shared" si="2"/>
        <v>9.4381559024646206E-2</v>
      </c>
      <c r="M22" s="460">
        <f>'RFK '!K28</f>
        <v>2976510</v>
      </c>
      <c r="N22" s="306">
        <f t="shared" si="5"/>
        <v>9.4381559024646203E-4</v>
      </c>
      <c r="O22" s="515">
        <f t="shared" ref="O22" si="8">H22-M22</f>
        <v>23490</v>
      </c>
      <c r="P22" s="310"/>
      <c r="Q22" s="310"/>
    </row>
    <row r="23" spans="1:17" ht="28.5" customHeight="1" x14ac:dyDescent="0.25">
      <c r="A23" s="301"/>
      <c r="B23" s="302"/>
      <c r="C23" s="303"/>
      <c r="D23" s="304"/>
      <c r="E23" s="304"/>
      <c r="F23" s="370"/>
      <c r="G23" s="539" t="str">
        <f>'RFK '!E36</f>
        <v>: Koordinasi dan Penyusunan Laporan Keuangan Bulanan/ Triwulanan/ Semesteran SKPD</v>
      </c>
      <c r="H23" s="460">
        <f>'RFK '!F36</f>
        <v>0</v>
      </c>
      <c r="I23" s="348">
        <f t="shared" si="0"/>
        <v>0</v>
      </c>
      <c r="J23" s="306">
        <v>0</v>
      </c>
      <c r="K23" s="496">
        <v>0</v>
      </c>
      <c r="L23" s="306">
        <f t="shared" si="2"/>
        <v>0</v>
      </c>
      <c r="M23" s="460">
        <f>'RFK '!K36</f>
        <v>0</v>
      </c>
      <c r="N23" s="306">
        <f t="shared" si="5"/>
        <v>0</v>
      </c>
      <c r="O23" s="515">
        <f t="shared" si="7"/>
        <v>0</v>
      </c>
      <c r="P23" s="310"/>
      <c r="Q23" s="310"/>
    </row>
    <row r="24" spans="1:17" s="507" customFormat="1" ht="16.5" x14ac:dyDescent="0.25">
      <c r="A24" s="498"/>
      <c r="B24" s="499"/>
      <c r="C24" s="500"/>
      <c r="D24" s="501"/>
      <c r="E24" s="501"/>
      <c r="F24" s="606" t="s">
        <v>247</v>
      </c>
      <c r="G24" s="607"/>
      <c r="H24" s="502">
        <f>SUM(H25)</f>
        <v>2000000</v>
      </c>
      <c r="I24" s="503">
        <f t="shared" si="0"/>
        <v>6.3417599151117388E-2</v>
      </c>
      <c r="J24" s="504">
        <f t="shared" si="4"/>
        <v>25</v>
      </c>
      <c r="K24" s="505">
        <f t="shared" si="1"/>
        <v>25</v>
      </c>
      <c r="L24" s="504">
        <f t="shared" si="2"/>
        <v>1.5854399787779347E-2</v>
      </c>
      <c r="M24" s="502">
        <f>SUM(M25)</f>
        <v>500000</v>
      </c>
      <c r="N24" s="504">
        <f t="shared" si="5"/>
        <v>1.5854399787779347E-4</v>
      </c>
      <c r="O24" s="514">
        <f t="shared" ref="O24:O25" si="9">H24-M24</f>
        <v>1500000</v>
      </c>
      <c r="P24" s="508"/>
      <c r="Q24" s="508"/>
    </row>
    <row r="25" spans="1:17" ht="33" x14ac:dyDescent="0.25">
      <c r="A25" s="301"/>
      <c r="B25" s="302"/>
      <c r="C25" s="303"/>
      <c r="D25" s="304"/>
      <c r="E25" s="304"/>
      <c r="F25" s="304"/>
      <c r="G25" s="305" t="str">
        <f>'RFK '!E19</f>
        <v>: Rekonsiliasi dan penyusunan laporan barang milik daerah pada SKPD</v>
      </c>
      <c r="H25" s="460">
        <f>'RFK '!F19</f>
        <v>2000000</v>
      </c>
      <c r="I25" s="348">
        <f t="shared" si="0"/>
        <v>6.3417599151117388E-2</v>
      </c>
      <c r="J25" s="306">
        <f t="shared" si="4"/>
        <v>25</v>
      </c>
      <c r="K25" s="496">
        <f t="shared" si="1"/>
        <v>25</v>
      </c>
      <c r="L25" s="306">
        <f t="shared" si="2"/>
        <v>1.5854399787779347E-2</v>
      </c>
      <c r="M25" s="460">
        <f>'RFK '!K19</f>
        <v>500000</v>
      </c>
      <c r="N25" s="306">
        <f t="shared" si="5"/>
        <v>1.5854399787779347E-4</v>
      </c>
      <c r="O25" s="515">
        <f t="shared" si="9"/>
        <v>1500000</v>
      </c>
      <c r="P25" s="299"/>
      <c r="Q25" s="299"/>
    </row>
    <row r="26" spans="1:17" s="507" customFormat="1" ht="16.5" x14ac:dyDescent="0.25">
      <c r="A26" s="498"/>
      <c r="B26" s="499"/>
      <c r="C26" s="500"/>
      <c r="D26" s="501"/>
      <c r="E26" s="501"/>
      <c r="F26" s="606" t="s">
        <v>152</v>
      </c>
      <c r="G26" s="607"/>
      <c r="H26" s="502">
        <f>SUM(H27:H28)</f>
        <v>5300000</v>
      </c>
      <c r="I26" s="503">
        <f t="shared" si="0"/>
        <v>0.16805663775046109</v>
      </c>
      <c r="J26" s="504">
        <f t="shared" si="4"/>
        <v>63.20754716981132</v>
      </c>
      <c r="K26" s="505">
        <f t="shared" si="1"/>
        <v>63.20754716981132</v>
      </c>
      <c r="L26" s="504">
        <f t="shared" si="2"/>
        <v>0.10622447857812162</v>
      </c>
      <c r="M26" s="502">
        <f>SUM(M27:M28)</f>
        <v>3350000</v>
      </c>
      <c r="N26" s="504">
        <f t="shared" si="5"/>
        <v>1.0622447857812163E-3</v>
      </c>
      <c r="O26" s="514">
        <f t="shared" si="7"/>
        <v>1950000</v>
      </c>
      <c r="P26" s="508"/>
      <c r="Q26" s="508"/>
    </row>
    <row r="27" spans="1:17" ht="16.5" x14ac:dyDescent="0.25">
      <c r="A27" s="301"/>
      <c r="B27" s="302"/>
      <c r="C27" s="303"/>
      <c r="D27" s="304"/>
      <c r="E27" s="304"/>
      <c r="F27" s="304"/>
      <c r="G27" s="305" t="str">
        <f>'RFK '!E15</f>
        <v>: Pendataan dan Pengolahan Administrasi Kepegawaian</v>
      </c>
      <c r="H27" s="460">
        <f>'RFK '!F15</f>
        <v>5300000</v>
      </c>
      <c r="I27" s="348">
        <f t="shared" si="0"/>
        <v>0.16805663775046109</v>
      </c>
      <c r="J27" s="306">
        <f t="shared" si="4"/>
        <v>63.20754716981132</v>
      </c>
      <c r="K27" s="496">
        <f t="shared" si="1"/>
        <v>63.20754716981132</v>
      </c>
      <c r="L27" s="306">
        <f t="shared" si="2"/>
        <v>0.10622447857812162</v>
      </c>
      <c r="M27" s="460">
        <f>'RFK '!K15</f>
        <v>3350000</v>
      </c>
      <c r="N27" s="306">
        <f t="shared" si="5"/>
        <v>1.0622447857812163E-3</v>
      </c>
      <c r="O27" s="515">
        <f t="shared" ref="O27" si="10">H27-M27</f>
        <v>1950000</v>
      </c>
      <c r="P27" s="299"/>
      <c r="Q27" s="299"/>
    </row>
    <row r="28" spans="1:17" ht="16.5" x14ac:dyDescent="0.25">
      <c r="A28" s="301"/>
      <c r="B28" s="302"/>
      <c r="C28" s="303"/>
      <c r="D28" s="304"/>
      <c r="E28" s="304"/>
      <c r="F28" s="304"/>
      <c r="G28" s="305" t="str">
        <f>'RFK '!E20</f>
        <v>: Pendidikan dan Pelatihan Pegawai Berdasarkan Tugas dan Fungsi</v>
      </c>
      <c r="H28" s="460">
        <f>'RFK '!F20</f>
        <v>0</v>
      </c>
      <c r="I28" s="348">
        <f t="shared" si="0"/>
        <v>0</v>
      </c>
      <c r="J28" s="306">
        <f t="shared" si="4"/>
        <v>0</v>
      </c>
      <c r="K28" s="496">
        <v>0</v>
      </c>
      <c r="L28" s="306">
        <f t="shared" si="2"/>
        <v>0</v>
      </c>
      <c r="M28" s="460">
        <f>'RFK '!K20</f>
        <v>0</v>
      </c>
      <c r="N28" s="306">
        <f t="shared" si="5"/>
        <v>0</v>
      </c>
      <c r="O28" s="515">
        <f t="shared" si="7"/>
        <v>0</v>
      </c>
      <c r="P28" s="299"/>
      <c r="Q28" s="299"/>
    </row>
    <row r="29" spans="1:17" s="507" customFormat="1" ht="16.5" x14ac:dyDescent="0.25">
      <c r="A29" s="498"/>
      <c r="B29" s="499"/>
      <c r="C29" s="500"/>
      <c r="D29" s="501"/>
      <c r="E29" s="501"/>
      <c r="F29" s="606" t="s">
        <v>153</v>
      </c>
      <c r="G29" s="607"/>
      <c r="H29" s="502">
        <f>SUM(H30:H32)</f>
        <v>67600800</v>
      </c>
      <c r="I29" s="503">
        <f t="shared" si="0"/>
        <v>2.1435402183474279</v>
      </c>
      <c r="J29" s="504">
        <f t="shared" si="4"/>
        <v>50.906202293463984</v>
      </c>
      <c r="K29" s="505">
        <f t="shared" si="1"/>
        <v>50.906202293463984</v>
      </c>
      <c r="L29" s="504">
        <f t="shared" si="2"/>
        <v>1.0911949197937012</v>
      </c>
      <c r="M29" s="502">
        <f>SUM(M30:M32)</f>
        <v>34413000</v>
      </c>
      <c r="N29" s="504">
        <f t="shared" si="5"/>
        <v>1.0911949197937013E-2</v>
      </c>
      <c r="O29" s="514">
        <f t="shared" si="7"/>
        <v>33187800</v>
      </c>
      <c r="P29" s="508"/>
      <c r="Q29" s="508"/>
    </row>
    <row r="30" spans="1:17" ht="16.5" x14ac:dyDescent="0.25">
      <c r="A30" s="301"/>
      <c r="B30" s="302"/>
      <c r="C30" s="303"/>
      <c r="D30" s="304"/>
      <c r="E30" s="304"/>
      <c r="F30" s="304"/>
      <c r="G30" s="305" t="str">
        <f>'RFK '!E29</f>
        <v>: Penyediaan Barang Cetakan dan Penggandaan</v>
      </c>
      <c r="H30" s="460">
        <f>'RFK '!F29</f>
        <v>3558800</v>
      </c>
      <c r="I30" s="348">
        <f t="shared" si="0"/>
        <v>0.11284527592949828</v>
      </c>
      <c r="J30" s="306">
        <f t="shared" si="4"/>
        <v>40.828369113184223</v>
      </c>
      <c r="K30" s="496">
        <f t="shared" si="1"/>
        <v>40.828369113184223</v>
      </c>
      <c r="L30" s="306">
        <f t="shared" si="2"/>
        <v>4.6072885783286777E-2</v>
      </c>
      <c r="M30" s="460">
        <f>'RFK '!K29</f>
        <v>1453000</v>
      </c>
      <c r="N30" s="306">
        <f t="shared" si="5"/>
        <v>4.6072885783286782E-4</v>
      </c>
      <c r="O30" s="515">
        <f t="shared" si="7"/>
        <v>2105800</v>
      </c>
      <c r="P30" s="299"/>
      <c r="Q30" s="299"/>
    </row>
    <row r="31" spans="1:17" ht="16.5" x14ac:dyDescent="0.25">
      <c r="A31" s="301"/>
      <c r="B31" s="302"/>
      <c r="C31" s="303"/>
      <c r="D31" s="304"/>
      <c r="E31" s="304"/>
      <c r="F31" s="304"/>
      <c r="G31" s="305" t="str">
        <f>'RFK '!E14</f>
        <v>: Fasilitasi Kunjungan Tamu</v>
      </c>
      <c r="H31" s="460">
        <f>'RFK '!F14</f>
        <v>6000000</v>
      </c>
      <c r="I31" s="348">
        <f t="shared" si="0"/>
        <v>0.19025279745335216</v>
      </c>
      <c r="J31" s="306">
        <f t="shared" si="4"/>
        <v>40</v>
      </c>
      <c r="K31" s="496">
        <f t="shared" si="1"/>
        <v>40</v>
      </c>
      <c r="L31" s="306">
        <f t="shared" si="2"/>
        <v>7.6101118981340865E-2</v>
      </c>
      <c r="M31" s="460">
        <f>'RFK '!K14</f>
        <v>2400000</v>
      </c>
      <c r="N31" s="306">
        <f t="shared" si="5"/>
        <v>7.6101118981340861E-4</v>
      </c>
      <c r="O31" s="515">
        <f t="shared" si="7"/>
        <v>3600000</v>
      </c>
      <c r="P31" s="299"/>
      <c r="Q31" s="299"/>
    </row>
    <row r="32" spans="1:17" ht="26.45" customHeight="1" x14ac:dyDescent="0.25">
      <c r="A32" s="301"/>
      <c r="B32" s="302"/>
      <c r="C32" s="303"/>
      <c r="D32" s="304"/>
      <c r="E32" s="304"/>
      <c r="F32" s="304"/>
      <c r="G32" s="305" t="str">
        <f>'RFK '!E31</f>
        <v>: Penyelenggaraan Rapat Koordinasi dan Konsultasi SKPD</v>
      </c>
      <c r="H32" s="460">
        <f>'RFK '!F31</f>
        <v>58042000</v>
      </c>
      <c r="I32" s="348">
        <f t="shared" si="0"/>
        <v>1.8404421449645776</v>
      </c>
      <c r="J32" s="306">
        <f t="shared" si="4"/>
        <v>52.651528203714548</v>
      </c>
      <c r="K32" s="496">
        <f t="shared" si="1"/>
        <v>52.651528203714548</v>
      </c>
      <c r="L32" s="306">
        <f t="shared" si="2"/>
        <v>0.96902091502907362</v>
      </c>
      <c r="M32" s="460">
        <f>'RFK '!K31</f>
        <v>30560000</v>
      </c>
      <c r="N32" s="306">
        <f t="shared" si="5"/>
        <v>9.6902091502907364E-3</v>
      </c>
      <c r="O32" s="515">
        <f t="shared" si="7"/>
        <v>27482000</v>
      </c>
      <c r="P32" s="299"/>
      <c r="Q32" s="299"/>
    </row>
    <row r="33" spans="1:17" ht="0.75" customHeight="1" x14ac:dyDescent="0.25">
      <c r="A33" s="301"/>
      <c r="B33" s="302"/>
      <c r="C33" s="303"/>
      <c r="D33" s="304"/>
      <c r="E33" s="304"/>
      <c r="F33" s="304"/>
      <c r="G33" s="305"/>
      <c r="H33" s="465"/>
      <c r="I33" s="348">
        <f t="shared" si="0"/>
        <v>0</v>
      </c>
      <c r="J33" s="306" t="e">
        <f t="shared" si="4"/>
        <v>#DIV/0!</v>
      </c>
      <c r="K33" s="496" t="e">
        <f t="shared" si="1"/>
        <v>#DIV/0!</v>
      </c>
      <c r="L33" s="306" t="e">
        <f t="shared" si="2"/>
        <v>#DIV/0!</v>
      </c>
      <c r="M33" s="465"/>
      <c r="N33" s="306">
        <f t="shared" si="5"/>
        <v>0</v>
      </c>
      <c r="O33" s="515"/>
      <c r="P33" s="299"/>
      <c r="Q33" s="299"/>
    </row>
    <row r="34" spans="1:17" ht="0.75" customHeight="1" x14ac:dyDescent="0.25">
      <c r="A34" s="292"/>
      <c r="B34" s="293"/>
      <c r="C34" s="294"/>
      <c r="D34" s="295"/>
      <c r="E34" s="295"/>
      <c r="F34" s="568"/>
      <c r="G34" s="569"/>
      <c r="H34" s="464"/>
      <c r="I34" s="348">
        <f t="shared" si="0"/>
        <v>0</v>
      </c>
      <c r="J34" s="306" t="e">
        <f t="shared" si="4"/>
        <v>#DIV/0!</v>
      </c>
      <c r="K34" s="496" t="e">
        <f t="shared" si="1"/>
        <v>#DIV/0!</v>
      </c>
      <c r="L34" s="306" t="e">
        <f t="shared" si="2"/>
        <v>#DIV/0!</v>
      </c>
      <c r="M34" s="465"/>
      <c r="N34" s="306">
        <f t="shared" si="5"/>
        <v>0</v>
      </c>
      <c r="O34" s="515"/>
      <c r="P34" s="298"/>
      <c r="Q34" s="298"/>
    </row>
    <row r="35" spans="1:17" ht="0.6" customHeight="1" x14ac:dyDescent="0.25">
      <c r="A35" s="301"/>
      <c r="B35" s="302"/>
      <c r="C35" s="303"/>
      <c r="D35" s="304"/>
      <c r="E35" s="304"/>
      <c r="F35" s="304"/>
      <c r="G35" s="305"/>
      <c r="H35" s="465"/>
      <c r="I35" s="348">
        <f t="shared" si="0"/>
        <v>0</v>
      </c>
      <c r="J35" s="306" t="e">
        <f t="shared" si="4"/>
        <v>#DIV/0!</v>
      </c>
      <c r="K35" s="496" t="e">
        <f t="shared" si="1"/>
        <v>#DIV/0!</v>
      </c>
      <c r="L35" s="306" t="e">
        <f t="shared" si="2"/>
        <v>#DIV/0!</v>
      </c>
      <c r="M35" s="465"/>
      <c r="N35" s="306">
        <f t="shared" si="5"/>
        <v>0</v>
      </c>
      <c r="O35" s="515"/>
      <c r="P35" s="299"/>
      <c r="Q35" s="299"/>
    </row>
    <row r="36" spans="1:17" s="507" customFormat="1" ht="16.5" x14ac:dyDescent="0.25">
      <c r="A36" s="498"/>
      <c r="B36" s="499"/>
      <c r="C36" s="500"/>
      <c r="D36" s="501"/>
      <c r="E36" s="501"/>
      <c r="F36" s="606" t="s">
        <v>201</v>
      </c>
      <c r="G36" s="607"/>
      <c r="H36" s="502">
        <f>SUM(H37)</f>
        <v>40298200</v>
      </c>
      <c r="I36" s="503">
        <f t="shared" si="0"/>
        <v>1.2778075470557793</v>
      </c>
      <c r="J36" s="504">
        <f t="shared" si="4"/>
        <v>95.808249499977677</v>
      </c>
      <c r="K36" s="505">
        <f t="shared" si="1"/>
        <v>95.808249499977677</v>
      </c>
      <c r="L36" s="504">
        <f t="shared" si="2"/>
        <v>1.2242450428127456</v>
      </c>
      <c r="M36" s="502">
        <f>SUM(M37)</f>
        <v>38609000</v>
      </c>
      <c r="N36" s="504">
        <f t="shared" si="5"/>
        <v>1.2242450428127456E-2</v>
      </c>
      <c r="O36" s="514">
        <f t="shared" ref="O36:O37" si="11">H36-M36</f>
        <v>1689200</v>
      </c>
      <c r="P36" s="508"/>
      <c r="Q36" s="508"/>
    </row>
    <row r="37" spans="1:17" ht="28.5" customHeight="1" x14ac:dyDescent="0.25">
      <c r="A37" s="301"/>
      <c r="B37" s="302"/>
      <c r="C37" s="303"/>
      <c r="D37" s="304"/>
      <c r="E37" s="304"/>
      <c r="F37" s="304"/>
      <c r="G37" s="305" t="str">
        <f>'RFK '!E30</f>
        <v>: Pengadaan peralatan dan mesin lainnya</v>
      </c>
      <c r="H37" s="460">
        <f>'RFK '!F30</f>
        <v>40298200</v>
      </c>
      <c r="I37" s="348">
        <f t="shared" si="0"/>
        <v>1.2778075470557793</v>
      </c>
      <c r="J37" s="306">
        <f t="shared" si="4"/>
        <v>95.808249499977677</v>
      </c>
      <c r="K37" s="496">
        <f t="shared" si="1"/>
        <v>95.808249499977677</v>
      </c>
      <c r="L37" s="306">
        <f t="shared" si="2"/>
        <v>1.2242450428127456</v>
      </c>
      <c r="M37" s="460">
        <f>'RFK '!K30</f>
        <v>38609000</v>
      </c>
      <c r="N37" s="306">
        <f t="shared" si="5"/>
        <v>1.2242450428127456E-2</v>
      </c>
      <c r="O37" s="515">
        <f t="shared" si="11"/>
        <v>1689200</v>
      </c>
      <c r="P37" s="299"/>
      <c r="Q37" s="299"/>
    </row>
    <row r="38" spans="1:17" s="507" customFormat="1" ht="16.5" x14ac:dyDescent="0.25">
      <c r="A38" s="498"/>
      <c r="B38" s="499"/>
      <c r="C38" s="500"/>
      <c r="D38" s="501"/>
      <c r="E38" s="501"/>
      <c r="F38" s="606" t="s">
        <v>155</v>
      </c>
      <c r="G38" s="607"/>
      <c r="H38" s="502">
        <f>SUM(H39:H40)</f>
        <v>113215100</v>
      </c>
      <c r="I38" s="503">
        <f t="shared" si="0"/>
        <v>3.5899149148268346</v>
      </c>
      <c r="J38" s="504">
        <f t="shared" si="4"/>
        <v>44.342939236903909</v>
      </c>
      <c r="K38" s="505">
        <f t="shared" si="1"/>
        <v>44.342939236903909</v>
      </c>
      <c r="L38" s="504">
        <f t="shared" si="2"/>
        <v>1.5918737893382142</v>
      </c>
      <c r="M38" s="502">
        <f>SUM(M39:M40)</f>
        <v>50202903</v>
      </c>
      <c r="N38" s="504">
        <f t="shared" si="5"/>
        <v>1.5918737893382141E-2</v>
      </c>
      <c r="O38" s="514">
        <f t="shared" si="7"/>
        <v>63012197</v>
      </c>
      <c r="P38" s="509"/>
      <c r="Q38" s="509"/>
    </row>
    <row r="39" spans="1:17" ht="24" customHeight="1" x14ac:dyDescent="0.25">
      <c r="A39" s="301"/>
      <c r="B39" s="302"/>
      <c r="C39" s="303"/>
      <c r="D39" s="304"/>
      <c r="E39" s="304"/>
      <c r="F39" s="304"/>
      <c r="G39" s="305" t="str">
        <f>'RFK '!E21</f>
        <v>: Penyediaan Jasa Komunikasi, Sumber Daya Air dan Listrik</v>
      </c>
      <c r="H39" s="460">
        <f>'RFK '!F21</f>
        <v>15985000</v>
      </c>
      <c r="I39" s="348">
        <f t="shared" si="0"/>
        <v>0.50686516121530567</v>
      </c>
      <c r="J39" s="306">
        <f t="shared" si="4"/>
        <v>39.595921176102593</v>
      </c>
      <c r="K39" s="496">
        <f t="shared" si="1"/>
        <v>39.595921176102593</v>
      </c>
      <c r="L39" s="306">
        <f t="shared" si="2"/>
        <v>0.20069792970393779</v>
      </c>
      <c r="M39" s="460">
        <f>'RFK '!K21</f>
        <v>6329408</v>
      </c>
      <c r="N39" s="306">
        <f t="shared" si="5"/>
        <v>2.0069792970393778E-3</v>
      </c>
      <c r="O39" s="515">
        <f t="shared" si="7"/>
        <v>9655592</v>
      </c>
      <c r="P39" s="299"/>
      <c r="Q39" s="299"/>
    </row>
    <row r="40" spans="1:17" ht="22.5" customHeight="1" x14ac:dyDescent="0.25">
      <c r="A40" s="301"/>
      <c r="B40" s="302"/>
      <c r="C40" s="303"/>
      <c r="D40" s="304"/>
      <c r="E40" s="304"/>
      <c r="F40" s="304"/>
      <c r="G40" s="305" t="str">
        <f>'RFK '!E32</f>
        <v>: Penyediaan Jasa Pelayanan Umum Kantor</v>
      </c>
      <c r="H40" s="460">
        <f>'RFK '!F32</f>
        <v>97230100</v>
      </c>
      <c r="I40" s="348">
        <f t="shared" si="0"/>
        <v>3.0830497536115291</v>
      </c>
      <c r="J40" s="306">
        <f t="shared" si="4"/>
        <v>45.123367146593488</v>
      </c>
      <c r="K40" s="496">
        <f t="shared" si="1"/>
        <v>45.123367146593488</v>
      </c>
      <c r="L40" s="306">
        <f t="shared" si="2"/>
        <v>1.391175859634276</v>
      </c>
      <c r="M40" s="460">
        <f>'RFK '!K32</f>
        <v>43873495</v>
      </c>
      <c r="N40" s="306">
        <f t="shared" si="5"/>
        <v>1.3911758596342765E-2</v>
      </c>
      <c r="O40" s="515">
        <f t="shared" si="7"/>
        <v>53356605</v>
      </c>
      <c r="P40" s="299"/>
      <c r="Q40" s="299"/>
    </row>
    <row r="41" spans="1:17" s="507" customFormat="1" ht="30" customHeight="1" x14ac:dyDescent="0.25">
      <c r="A41" s="498"/>
      <c r="B41" s="499"/>
      <c r="C41" s="500"/>
      <c r="D41" s="501"/>
      <c r="E41" s="501"/>
      <c r="F41" s="612" t="s">
        <v>157</v>
      </c>
      <c r="G41" s="607"/>
      <c r="H41" s="502">
        <f>SUM(H42:H45)</f>
        <v>106500000</v>
      </c>
      <c r="I41" s="503">
        <f t="shared" si="0"/>
        <v>3.3769871547970007</v>
      </c>
      <c r="J41" s="504">
        <f t="shared" si="4"/>
        <v>62.621596244131453</v>
      </c>
      <c r="K41" s="505">
        <f t="shared" si="1"/>
        <v>62.621596244131453</v>
      </c>
      <c r="L41" s="504">
        <f t="shared" si="2"/>
        <v>2.1147232612931601</v>
      </c>
      <c r="M41" s="502">
        <f>SUM(M42:M45)</f>
        <v>66692000</v>
      </c>
      <c r="N41" s="504">
        <f t="shared" si="5"/>
        <v>2.1147232612931603E-2</v>
      </c>
      <c r="O41" s="514">
        <f>H41-M41</f>
        <v>39808000</v>
      </c>
      <c r="P41" s="509"/>
      <c r="Q41" s="509"/>
    </row>
    <row r="42" spans="1:17" ht="45" customHeight="1" x14ac:dyDescent="0.25">
      <c r="A42" s="301"/>
      <c r="B42" s="302"/>
      <c r="C42" s="303"/>
      <c r="D42" s="304"/>
      <c r="E42" s="304"/>
      <c r="F42" s="304"/>
      <c r="G42" s="305" t="str">
        <f>'RFK '!E33</f>
        <v>: Penyediaan Jasa Pemeliharaan, Biaya Pemeliharaan dan Pajak Kendaraan Perorangan Dinas atau Kendaraan Dinas Jabatan</v>
      </c>
      <c r="H42" s="460">
        <f>'RFK '!F33</f>
        <v>60910000</v>
      </c>
      <c r="I42" s="348">
        <f t="shared" si="0"/>
        <v>1.9313829821472801</v>
      </c>
      <c r="J42" s="306">
        <f t="shared" si="4"/>
        <v>42.057133475619764</v>
      </c>
      <c r="K42" s="496">
        <f t="shared" si="1"/>
        <v>42.057133475619764</v>
      </c>
      <c r="L42" s="306">
        <f t="shared" si="2"/>
        <v>0.81228431872708706</v>
      </c>
      <c r="M42" s="460">
        <f>'RFK '!K33</f>
        <v>25617000</v>
      </c>
      <c r="N42" s="306">
        <f t="shared" si="5"/>
        <v>8.1228431872708701E-3</v>
      </c>
      <c r="O42" s="515">
        <f t="shared" si="7"/>
        <v>35293000</v>
      </c>
      <c r="P42" s="299"/>
      <c r="Q42" s="299"/>
    </row>
    <row r="43" spans="1:17" ht="23.1" customHeight="1" x14ac:dyDescent="0.25">
      <c r="A43" s="301"/>
      <c r="B43" s="302"/>
      <c r="C43" s="303"/>
      <c r="D43" s="304"/>
      <c r="E43" s="304"/>
      <c r="F43" s="304"/>
      <c r="G43" s="305" t="str">
        <f>'RFK '!E16</f>
        <v>: Pemeliharaan Peralatan dan Mesin Lainnya</v>
      </c>
      <c r="H43" s="460">
        <f>'RFK '!F16</f>
        <v>5680000</v>
      </c>
      <c r="I43" s="348">
        <f t="shared" si="0"/>
        <v>0.18010598158917338</v>
      </c>
      <c r="J43" s="306">
        <f t="shared" si="4"/>
        <v>39.87676056338028</v>
      </c>
      <c r="K43" s="496">
        <f t="shared" si="1"/>
        <v>39.87676056338028</v>
      </c>
      <c r="L43" s="306">
        <f t="shared" ref="L43:L74" si="12">J43*H43/$H$74</f>
        <v>7.1820431038640442E-2</v>
      </c>
      <c r="M43" s="460">
        <f>'RFK '!K16</f>
        <v>2265000</v>
      </c>
      <c r="N43" s="306">
        <f t="shared" si="5"/>
        <v>7.1820431038640436E-4</v>
      </c>
      <c r="O43" s="515">
        <f t="shared" si="7"/>
        <v>3415000</v>
      </c>
      <c r="P43" s="299"/>
      <c r="Q43" s="299"/>
    </row>
    <row r="44" spans="1:17" ht="21" customHeight="1" x14ac:dyDescent="0.25">
      <c r="A44" s="301"/>
      <c r="B44" s="302"/>
      <c r="C44" s="303"/>
      <c r="D44" s="304"/>
      <c r="E44" s="304"/>
      <c r="F44" s="304"/>
      <c r="G44" s="305" t="str">
        <f>'RFK '!E18</f>
        <v>: Pemeliharaan Aset Tetap Lainnya</v>
      </c>
      <c r="H44" s="460">
        <f>'RFK '!F18</f>
        <v>3050000</v>
      </c>
      <c r="I44" s="348">
        <f t="shared" si="0"/>
        <v>9.6711838705454009E-2</v>
      </c>
      <c r="J44" s="306">
        <f t="shared" si="4"/>
        <v>63.934426229508205</v>
      </c>
      <c r="K44" s="496">
        <f t="shared" si="1"/>
        <v>63.934426229508205</v>
      </c>
      <c r="L44" s="306">
        <f t="shared" si="12"/>
        <v>6.183215917233946E-2</v>
      </c>
      <c r="M44" s="460">
        <f>'RFK '!K18</f>
        <v>1950000</v>
      </c>
      <c r="N44" s="306">
        <f t="shared" si="5"/>
        <v>6.1832159172339448E-4</v>
      </c>
      <c r="O44" s="515">
        <f t="shared" si="7"/>
        <v>1100000</v>
      </c>
      <c r="P44" s="299"/>
      <c r="Q44" s="299"/>
    </row>
    <row r="45" spans="1:17" ht="35.25" customHeight="1" x14ac:dyDescent="0.25">
      <c r="A45" s="301"/>
      <c r="B45" s="302"/>
      <c r="C45" s="303"/>
      <c r="D45" s="304"/>
      <c r="E45" s="304"/>
      <c r="F45" s="304"/>
      <c r="G45" s="305" t="str">
        <f>'RFK '!E17</f>
        <v>: Pemeliharaan/Rehabilitasi gedung kantor dan bangunan lainnya</v>
      </c>
      <c r="H45" s="460">
        <f>'RFK '!F17</f>
        <v>36860000</v>
      </c>
      <c r="I45" s="348">
        <f t="shared" si="0"/>
        <v>1.1687863523550934</v>
      </c>
      <c r="J45" s="306">
        <f t="shared" si="4"/>
        <v>100</v>
      </c>
      <c r="K45" s="496">
        <f t="shared" si="1"/>
        <v>100</v>
      </c>
      <c r="L45" s="306">
        <f t="shared" si="12"/>
        <v>1.1687863523550934</v>
      </c>
      <c r="M45" s="460">
        <f>'RFK '!K17</f>
        <v>36860000</v>
      </c>
      <c r="N45" s="306">
        <f t="shared" si="5"/>
        <v>1.1687863523550933E-2</v>
      </c>
      <c r="O45" s="515">
        <f t="shared" ref="O45" si="13">H45-M45</f>
        <v>0</v>
      </c>
      <c r="P45" s="299"/>
      <c r="Q45" s="299"/>
    </row>
    <row r="46" spans="1:17" s="507" customFormat="1" ht="29.25" customHeight="1" x14ac:dyDescent="0.25">
      <c r="A46" s="498"/>
      <c r="B46" s="499"/>
      <c r="C46" s="500">
        <v>2</v>
      </c>
      <c r="D46" s="501"/>
      <c r="E46" s="606" t="s">
        <v>159</v>
      </c>
      <c r="F46" s="606"/>
      <c r="G46" s="607"/>
      <c r="H46" s="510">
        <f>H47+H49+H51</f>
        <v>6999800</v>
      </c>
      <c r="I46" s="503">
        <f t="shared" si="0"/>
        <v>0.22195525526899573</v>
      </c>
      <c r="J46" s="504">
        <f t="shared" si="4"/>
        <v>60.001714334695279</v>
      </c>
      <c r="K46" s="505">
        <f t="shared" si="1"/>
        <v>60.001714334695279</v>
      </c>
      <c r="L46" s="504">
        <f t="shared" si="12"/>
        <v>0.13317695821734651</v>
      </c>
      <c r="M46" s="510">
        <f>M47+M49+M51</f>
        <v>4200000</v>
      </c>
      <c r="N46" s="504">
        <f t="shared" si="5"/>
        <v>1.331769582173465E-3</v>
      </c>
      <c r="O46" s="514">
        <f t="shared" si="7"/>
        <v>2799800</v>
      </c>
      <c r="P46" s="508"/>
      <c r="Q46" s="508"/>
    </row>
    <row r="47" spans="1:17" s="507" customFormat="1" ht="35.25" customHeight="1" x14ac:dyDescent="0.25">
      <c r="A47" s="498"/>
      <c r="B47" s="499"/>
      <c r="C47" s="500"/>
      <c r="D47" s="501"/>
      <c r="E47" s="501"/>
      <c r="F47" s="606" t="s">
        <v>160</v>
      </c>
      <c r="G47" s="607"/>
      <c r="H47" s="502">
        <f>SUM(H48)</f>
        <v>0</v>
      </c>
      <c r="I47" s="503">
        <f t="shared" si="0"/>
        <v>0</v>
      </c>
      <c r="J47" s="504" t="e">
        <f t="shared" si="4"/>
        <v>#DIV/0!</v>
      </c>
      <c r="K47" s="505" t="e">
        <f t="shared" si="1"/>
        <v>#DIV/0!</v>
      </c>
      <c r="L47" s="504" t="e">
        <f t="shared" si="12"/>
        <v>#DIV/0!</v>
      </c>
      <c r="M47" s="502">
        <f>SUM(M48)</f>
        <v>0</v>
      </c>
      <c r="N47" s="504">
        <f t="shared" si="5"/>
        <v>0</v>
      </c>
      <c r="O47" s="514">
        <f t="shared" si="7"/>
        <v>0</v>
      </c>
      <c r="P47" s="508"/>
      <c r="Q47" s="508"/>
    </row>
    <row r="48" spans="1:17" ht="21.6" customHeight="1" x14ac:dyDescent="0.25">
      <c r="A48" s="301"/>
      <c r="B48" s="302"/>
      <c r="C48" s="303"/>
      <c r="D48" s="304"/>
      <c r="E48" s="304"/>
      <c r="F48" s="304"/>
      <c r="G48" s="305" t="str">
        <f>'RFK '!E42</f>
        <v xml:space="preserve">: Peningkatan Efektifitas Kegiatan Pemerintahan di Tingkat Kecamatan </v>
      </c>
      <c r="H48" s="460">
        <f>'RFK '!F42</f>
        <v>0</v>
      </c>
      <c r="I48" s="348">
        <f t="shared" si="0"/>
        <v>0</v>
      </c>
      <c r="J48" s="306">
        <f t="shared" si="4"/>
        <v>0</v>
      </c>
      <c r="K48" s="496">
        <v>0</v>
      </c>
      <c r="L48" s="306">
        <v>0</v>
      </c>
      <c r="M48" s="460">
        <f>'RFK '!K42</f>
        <v>0</v>
      </c>
      <c r="N48" s="306">
        <f t="shared" si="5"/>
        <v>0</v>
      </c>
      <c r="O48" s="515">
        <f t="shared" si="7"/>
        <v>0</v>
      </c>
      <c r="P48" s="299"/>
      <c r="Q48" s="299"/>
    </row>
    <row r="49" spans="1:17" s="507" customFormat="1" ht="31.5" customHeight="1" x14ac:dyDescent="0.25">
      <c r="A49" s="498"/>
      <c r="B49" s="499"/>
      <c r="C49" s="500"/>
      <c r="D49" s="501"/>
      <c r="E49" s="501"/>
      <c r="F49" s="610" t="s">
        <v>248</v>
      </c>
      <c r="G49" s="611"/>
      <c r="H49" s="502">
        <f>SUM(H50)</f>
        <v>2990000</v>
      </c>
      <c r="I49" s="503">
        <f t="shared" si="0"/>
        <v>9.4809310730920499E-2</v>
      </c>
      <c r="J49" s="504">
        <f t="shared" si="4"/>
        <v>50.167224080267559</v>
      </c>
      <c r="K49" s="505">
        <f t="shared" si="1"/>
        <v>50.167224080267559</v>
      </c>
      <c r="L49" s="504">
        <f t="shared" si="12"/>
        <v>4.7563199363338041E-2</v>
      </c>
      <c r="M49" s="502">
        <f>SUM(M50)</f>
        <v>1500000</v>
      </c>
      <c r="N49" s="504">
        <f t="shared" si="5"/>
        <v>4.756319936333804E-4</v>
      </c>
      <c r="O49" s="514">
        <f t="shared" ref="O49:O50" si="14">H49-M49</f>
        <v>1490000</v>
      </c>
      <c r="P49" s="508"/>
      <c r="Q49" s="508"/>
    </row>
    <row r="50" spans="1:17" ht="33" x14ac:dyDescent="0.25">
      <c r="A50" s="301"/>
      <c r="B50" s="302"/>
      <c r="C50" s="303"/>
      <c r="D50" s="304"/>
      <c r="E50" s="304"/>
      <c r="F50" s="304"/>
      <c r="G50" s="305" t="str">
        <f>'RFK '!E40</f>
        <v>: Peningkatan Efektifitas Pelaksanaan Pelayanan kepada Masyarakat di Wilayah Kecamatan</v>
      </c>
      <c r="H50" s="460">
        <f>'RFK '!F40</f>
        <v>2990000</v>
      </c>
      <c r="I50" s="348">
        <f t="shared" si="0"/>
        <v>9.4809310730920499E-2</v>
      </c>
      <c r="J50" s="306">
        <f t="shared" si="4"/>
        <v>50.167224080267559</v>
      </c>
      <c r="K50" s="496">
        <f t="shared" si="1"/>
        <v>50.167224080267559</v>
      </c>
      <c r="L50" s="306">
        <f t="shared" si="12"/>
        <v>4.7563199363338041E-2</v>
      </c>
      <c r="M50" s="460">
        <f>'RFK '!K40</f>
        <v>1500000</v>
      </c>
      <c r="N50" s="306">
        <f t="shared" si="5"/>
        <v>4.756319936333804E-4</v>
      </c>
      <c r="O50" s="515">
        <f t="shared" si="14"/>
        <v>1490000</v>
      </c>
      <c r="P50" s="299"/>
      <c r="Q50" s="299"/>
    </row>
    <row r="51" spans="1:17" s="507" customFormat="1" ht="28.5" customHeight="1" x14ac:dyDescent="0.25">
      <c r="A51" s="498"/>
      <c r="B51" s="499"/>
      <c r="C51" s="500"/>
      <c r="D51" s="501"/>
      <c r="E51" s="501"/>
      <c r="F51" s="606" t="s">
        <v>186</v>
      </c>
      <c r="G51" s="607"/>
      <c r="H51" s="502">
        <f>SUM(H52)</f>
        <v>4009800</v>
      </c>
      <c r="I51" s="503">
        <f t="shared" si="0"/>
        <v>0.12714594453807523</v>
      </c>
      <c r="J51" s="504">
        <f t="shared" si="4"/>
        <v>67.335029178512642</v>
      </c>
      <c r="K51" s="505">
        <f t="shared" si="1"/>
        <v>67.335029178512642</v>
      </c>
      <c r="L51" s="504">
        <f t="shared" si="12"/>
        <v>8.5613758854008473E-2</v>
      </c>
      <c r="M51" s="502">
        <f>SUM(M52)</f>
        <v>2700000</v>
      </c>
      <c r="N51" s="504">
        <f t="shared" si="5"/>
        <v>8.561375885400847E-4</v>
      </c>
      <c r="O51" s="514">
        <f t="shared" si="7"/>
        <v>1309800</v>
      </c>
      <c r="P51" s="508"/>
      <c r="Q51" s="508"/>
    </row>
    <row r="52" spans="1:17" ht="33" x14ac:dyDescent="0.25">
      <c r="A52" s="301"/>
      <c r="B52" s="302"/>
      <c r="C52" s="303"/>
      <c r="D52" s="304"/>
      <c r="E52" s="304"/>
      <c r="F52" s="304"/>
      <c r="G52" s="305" t="str">
        <f>'RFK '!E41</f>
        <v>: Pelaksanaan Urusan Pemerintahan yang Terkait Dengan Kewenangan Lain Yang Dilimpahkan (Profil)</v>
      </c>
      <c r="H52" s="460">
        <f>'RFK '!F41</f>
        <v>4009800</v>
      </c>
      <c r="I52" s="348">
        <f t="shared" si="0"/>
        <v>0.12714594453807523</v>
      </c>
      <c r="J52" s="306">
        <f t="shared" si="4"/>
        <v>67.335029178512642</v>
      </c>
      <c r="K52" s="496">
        <f t="shared" si="1"/>
        <v>67.335029178512642</v>
      </c>
      <c r="L52" s="306">
        <f t="shared" si="12"/>
        <v>8.5613758854008473E-2</v>
      </c>
      <c r="M52" s="460">
        <f>'RFK '!K41</f>
        <v>2700000</v>
      </c>
      <c r="N52" s="306">
        <f t="shared" si="5"/>
        <v>8.561375885400847E-4</v>
      </c>
      <c r="O52" s="515">
        <f t="shared" si="7"/>
        <v>1309800</v>
      </c>
      <c r="P52" s="299"/>
      <c r="Q52" s="299"/>
    </row>
    <row r="53" spans="1:17" s="507" customFormat="1" ht="48.2" customHeight="1" x14ac:dyDescent="0.25">
      <c r="A53" s="498"/>
      <c r="B53" s="499"/>
      <c r="C53" s="500">
        <v>3</v>
      </c>
      <c r="D53" s="501"/>
      <c r="E53" s="608" t="s">
        <v>162</v>
      </c>
      <c r="F53" s="608"/>
      <c r="G53" s="609"/>
      <c r="H53" s="510">
        <f>H54+H57</f>
        <v>27764800</v>
      </c>
      <c r="I53" s="503">
        <f t="shared" si="0"/>
        <v>0.88038847845547197</v>
      </c>
      <c r="J53" s="504">
        <f t="shared" si="4"/>
        <v>19.719212816227742</v>
      </c>
      <c r="K53" s="505">
        <f t="shared" si="1"/>
        <v>19.719212816227742</v>
      </c>
      <c r="L53" s="504">
        <f t="shared" si="12"/>
        <v>0.17360567767618384</v>
      </c>
      <c r="M53" s="510">
        <f>M54+M57</f>
        <v>5475000</v>
      </c>
      <c r="N53" s="504">
        <f t="shared" si="5"/>
        <v>1.7360567767618384E-3</v>
      </c>
      <c r="O53" s="514">
        <f t="shared" si="7"/>
        <v>22289800</v>
      </c>
      <c r="P53" s="508"/>
      <c r="Q53" s="508"/>
    </row>
    <row r="54" spans="1:17" s="507" customFormat="1" ht="34.35" customHeight="1" x14ac:dyDescent="0.25">
      <c r="A54" s="498"/>
      <c r="B54" s="499"/>
      <c r="C54" s="500"/>
      <c r="D54" s="501"/>
      <c r="E54" s="501"/>
      <c r="F54" s="608" t="s">
        <v>163</v>
      </c>
      <c r="G54" s="609"/>
      <c r="H54" s="502">
        <f>SUM(H55:H56)</f>
        <v>27764800</v>
      </c>
      <c r="I54" s="503">
        <f t="shared" si="0"/>
        <v>0.88038847845547197</v>
      </c>
      <c r="J54" s="504">
        <f t="shared" si="4"/>
        <v>19.719212816227742</v>
      </c>
      <c r="K54" s="505">
        <f t="shared" si="1"/>
        <v>19.719212816227742</v>
      </c>
      <c r="L54" s="504">
        <f t="shared" si="12"/>
        <v>0.17360567767618384</v>
      </c>
      <c r="M54" s="502">
        <f>SUM(M55:M56)</f>
        <v>5475000</v>
      </c>
      <c r="N54" s="504">
        <f t="shared" si="5"/>
        <v>1.7360567767618384E-3</v>
      </c>
      <c r="O54" s="514">
        <f t="shared" si="7"/>
        <v>22289800</v>
      </c>
      <c r="P54" s="506"/>
      <c r="Q54" s="506"/>
    </row>
    <row r="55" spans="1:17" ht="26.1" customHeight="1" x14ac:dyDescent="0.25">
      <c r="A55" s="301"/>
      <c r="B55" s="302"/>
      <c r="C55" s="303"/>
      <c r="D55" s="304"/>
      <c r="E55" s="304"/>
      <c r="F55" s="304"/>
      <c r="G55" s="305" t="str">
        <f>'RFK '!E56</f>
        <v>: Sinkronisasi Program Kerja dan Kegiatan Pemberdayaan Masyarakat yang Dilakukan oleh Pemerintah dan Swasta di Wilayah Kerja Kecamatan</v>
      </c>
      <c r="H55" s="460">
        <f>'RFK '!F56</f>
        <v>7765000</v>
      </c>
      <c r="I55" s="348">
        <f t="shared" si="0"/>
        <v>0.24621882870421324</v>
      </c>
      <c r="J55" s="306">
        <f t="shared" si="4"/>
        <v>0</v>
      </c>
      <c r="K55" s="496">
        <f t="shared" si="1"/>
        <v>0</v>
      </c>
      <c r="L55" s="306">
        <f t="shared" si="12"/>
        <v>0</v>
      </c>
      <c r="M55" s="460">
        <f>'RFK '!K56</f>
        <v>0</v>
      </c>
      <c r="N55" s="306">
        <f t="shared" si="5"/>
        <v>0</v>
      </c>
      <c r="O55" s="515">
        <f t="shared" si="7"/>
        <v>7765000</v>
      </c>
      <c r="P55" s="299"/>
      <c r="Q55" s="299"/>
    </row>
    <row r="56" spans="1:17" ht="30.95" customHeight="1" x14ac:dyDescent="0.25">
      <c r="A56" s="301"/>
      <c r="B56" s="302"/>
      <c r="C56" s="303"/>
      <c r="D56" s="304"/>
      <c r="E56" s="304"/>
      <c r="F56" s="304"/>
      <c r="G56" s="305" t="str">
        <f>'RFK '!E53</f>
        <v>: Peningkatan Efektifitas Kegiatan Pemberdayaan Masyarakat di Wilayah Kecamatan</v>
      </c>
      <c r="H56" s="460">
        <f>'RFK '!F53</f>
        <v>19999800</v>
      </c>
      <c r="I56" s="348">
        <f t="shared" si="0"/>
        <v>0.63416964975125878</v>
      </c>
      <c r="J56" s="306">
        <f t="shared" si="4"/>
        <v>27.375273752737527</v>
      </c>
      <c r="K56" s="496">
        <f t="shared" si="1"/>
        <v>27.375273752737527</v>
      </c>
      <c r="L56" s="306">
        <f t="shared" si="12"/>
        <v>0.17360567767618384</v>
      </c>
      <c r="M56" s="460">
        <f>'RFK '!K53</f>
        <v>5475000</v>
      </c>
      <c r="N56" s="306">
        <f t="shared" si="5"/>
        <v>1.7360567767618384E-3</v>
      </c>
      <c r="O56" s="515">
        <f t="shared" si="7"/>
        <v>14524800</v>
      </c>
      <c r="P56" s="299"/>
      <c r="Q56" s="299"/>
    </row>
    <row r="57" spans="1:17" s="507" customFormat="1" ht="28.5" customHeight="1" x14ac:dyDescent="0.25">
      <c r="A57" s="498"/>
      <c r="B57" s="499"/>
      <c r="C57" s="500"/>
      <c r="D57" s="501"/>
      <c r="E57" s="501"/>
      <c r="F57" s="608" t="s">
        <v>249</v>
      </c>
      <c r="G57" s="609"/>
      <c r="H57" s="502">
        <f>SUM(H58)</f>
        <v>0</v>
      </c>
      <c r="I57" s="503">
        <f t="shared" si="0"/>
        <v>0</v>
      </c>
      <c r="J57" s="504">
        <v>0</v>
      </c>
      <c r="K57" s="505">
        <v>0</v>
      </c>
      <c r="L57" s="504">
        <f t="shared" si="12"/>
        <v>0</v>
      </c>
      <c r="M57" s="502">
        <f>SUM(M58)</f>
        <v>0</v>
      </c>
      <c r="N57" s="504">
        <f t="shared" si="5"/>
        <v>0</v>
      </c>
      <c r="O57" s="514">
        <f t="shared" ref="O57:O58" si="15">H57-M57</f>
        <v>0</v>
      </c>
      <c r="P57" s="506"/>
      <c r="Q57" s="506"/>
    </row>
    <row r="58" spans="1:17" ht="26.1" customHeight="1" x14ac:dyDescent="0.25">
      <c r="A58" s="301"/>
      <c r="B58" s="302"/>
      <c r="C58" s="303"/>
      <c r="D58" s="304"/>
      <c r="E58" s="304"/>
      <c r="F58" s="304"/>
      <c r="G58" s="305" t="str">
        <f>'RFK '!E55</f>
        <v>: Fasilitasi Pengembangan Usaha Ekonomi Masyarakat</v>
      </c>
      <c r="H58" s="460">
        <f>'RFK '!F55</f>
        <v>0</v>
      </c>
      <c r="I58" s="348">
        <f t="shared" si="0"/>
        <v>0</v>
      </c>
      <c r="J58" s="306">
        <f t="shared" si="4"/>
        <v>0</v>
      </c>
      <c r="K58" s="496">
        <v>0</v>
      </c>
      <c r="L58" s="306">
        <v>0</v>
      </c>
      <c r="M58" s="460">
        <f>'RFK '!K55</f>
        <v>0</v>
      </c>
      <c r="N58" s="306">
        <f t="shared" si="5"/>
        <v>0</v>
      </c>
      <c r="O58" s="515">
        <f t="shared" si="15"/>
        <v>0</v>
      </c>
      <c r="P58" s="299"/>
      <c r="Q58" s="299"/>
    </row>
    <row r="59" spans="1:17" s="507" customFormat="1" ht="20.100000000000001" customHeight="1" x14ac:dyDescent="0.25">
      <c r="A59" s="498"/>
      <c r="B59" s="499"/>
      <c r="C59" s="500">
        <v>4</v>
      </c>
      <c r="D59" s="501"/>
      <c r="E59" s="608" t="s">
        <v>164</v>
      </c>
      <c r="F59" s="608"/>
      <c r="G59" s="609"/>
      <c r="H59" s="510">
        <f>H60</f>
        <v>7023200</v>
      </c>
      <c r="I59" s="503">
        <f t="shared" si="0"/>
        <v>0.22269724117906384</v>
      </c>
      <c r="J59" s="504">
        <f t="shared" si="4"/>
        <v>0</v>
      </c>
      <c r="K59" s="505">
        <f t="shared" si="1"/>
        <v>0</v>
      </c>
      <c r="L59" s="504">
        <f t="shared" si="12"/>
        <v>0</v>
      </c>
      <c r="M59" s="510">
        <f>M60</f>
        <v>0</v>
      </c>
      <c r="N59" s="504">
        <f t="shared" si="5"/>
        <v>0</v>
      </c>
      <c r="O59" s="514">
        <f t="shared" si="7"/>
        <v>7023200</v>
      </c>
      <c r="P59" s="508"/>
      <c r="Q59" s="508"/>
    </row>
    <row r="60" spans="1:17" s="507" customFormat="1" ht="32.25" customHeight="1" x14ac:dyDescent="0.25">
      <c r="A60" s="498"/>
      <c r="B60" s="499"/>
      <c r="C60" s="500"/>
      <c r="D60" s="501"/>
      <c r="E60" s="501"/>
      <c r="F60" s="608" t="s">
        <v>165</v>
      </c>
      <c r="G60" s="609"/>
      <c r="H60" s="502">
        <f>SUM(H61:H62)</f>
        <v>7023200</v>
      </c>
      <c r="I60" s="503">
        <f t="shared" si="0"/>
        <v>0.22269724117906384</v>
      </c>
      <c r="J60" s="504">
        <f t="shared" si="4"/>
        <v>0</v>
      </c>
      <c r="K60" s="505">
        <f t="shared" si="1"/>
        <v>0</v>
      </c>
      <c r="L60" s="504">
        <f t="shared" si="12"/>
        <v>0</v>
      </c>
      <c r="M60" s="502">
        <f>SUM(M61:M62)</f>
        <v>0</v>
      </c>
      <c r="N60" s="504">
        <f t="shared" si="5"/>
        <v>0</v>
      </c>
      <c r="O60" s="514">
        <f t="shared" si="7"/>
        <v>7023200</v>
      </c>
      <c r="P60" s="506"/>
      <c r="Q60" s="506"/>
    </row>
    <row r="61" spans="1:17" ht="32.25" customHeight="1" x14ac:dyDescent="0.25">
      <c r="A61" s="301"/>
      <c r="B61" s="302"/>
      <c r="C61" s="303"/>
      <c r="D61" s="304"/>
      <c r="E61" s="304"/>
      <c r="F61" s="470"/>
      <c r="G61" s="305" t="str">
        <f>'RFK '!E45</f>
        <v>: Sinergitas dengan Kepolisian Negara Republik Indonesia, Tentara Nasional Indonesia dan Instansi Vertikal di Wilayah Kecamatan</v>
      </c>
      <c r="H61" s="484">
        <f>'RFK '!F45</f>
        <v>7023200</v>
      </c>
      <c r="I61" s="348">
        <f t="shared" si="0"/>
        <v>0.22269724117906384</v>
      </c>
      <c r="J61" s="306">
        <f t="shared" si="4"/>
        <v>0</v>
      </c>
      <c r="K61" s="496">
        <f t="shared" si="1"/>
        <v>0</v>
      </c>
      <c r="L61" s="306">
        <f t="shared" si="12"/>
        <v>0</v>
      </c>
      <c r="M61" s="484">
        <f>'RFK '!K45</f>
        <v>0</v>
      </c>
      <c r="N61" s="306">
        <f t="shared" si="5"/>
        <v>0</v>
      </c>
      <c r="O61" s="515">
        <f t="shared" si="7"/>
        <v>7023200</v>
      </c>
      <c r="P61" s="299"/>
      <c r="Q61" s="299"/>
    </row>
    <row r="62" spans="1:17" ht="45" customHeight="1" x14ac:dyDescent="0.25">
      <c r="A62" s="301"/>
      <c r="B62" s="302"/>
      <c r="C62" s="303"/>
      <c r="D62" s="304"/>
      <c r="E62" s="304"/>
      <c r="F62" s="304"/>
      <c r="G62" s="305" t="str">
        <f>'RFK '!E46</f>
        <v>: Koordinasi/Sinergi dengan Perangkat Daerah yang Tugas dan Fungsinya di Bidang Penegakan Peraturan
Perundang-Undangan dan/atau Kepolisian Negara Republik Indonesia</v>
      </c>
      <c r="H62" s="460">
        <f>'RFK '!F46</f>
        <v>0</v>
      </c>
      <c r="I62" s="348">
        <f t="shared" si="0"/>
        <v>0</v>
      </c>
      <c r="J62" s="306">
        <f t="shared" si="4"/>
        <v>0</v>
      </c>
      <c r="K62" s="496">
        <v>0</v>
      </c>
      <c r="L62" s="306">
        <f t="shared" si="12"/>
        <v>0</v>
      </c>
      <c r="M62" s="460">
        <f>'RFK '!K46</f>
        <v>0</v>
      </c>
      <c r="N62" s="306">
        <f t="shared" si="5"/>
        <v>0</v>
      </c>
      <c r="O62" s="515">
        <f t="shared" si="7"/>
        <v>0</v>
      </c>
      <c r="P62" s="299"/>
      <c r="Q62" s="299"/>
    </row>
    <row r="63" spans="1:17" s="230" customFormat="1" ht="1.5" customHeight="1" x14ac:dyDescent="0.25">
      <c r="A63" s="476"/>
      <c r="B63" s="477"/>
      <c r="C63" s="478"/>
      <c r="D63" s="479"/>
      <c r="E63" s="479"/>
      <c r="F63" s="480"/>
      <c r="G63" s="481"/>
      <c r="H63" s="482"/>
      <c r="I63" s="348">
        <f t="shared" si="0"/>
        <v>0</v>
      </c>
      <c r="J63" s="306" t="e">
        <f t="shared" si="4"/>
        <v>#DIV/0!</v>
      </c>
      <c r="K63" s="496" t="e">
        <f t="shared" si="1"/>
        <v>#DIV/0!</v>
      </c>
      <c r="L63" s="306" t="e">
        <f t="shared" si="12"/>
        <v>#DIV/0!</v>
      </c>
      <c r="M63" s="515"/>
      <c r="N63" s="306">
        <f t="shared" si="5"/>
        <v>0</v>
      </c>
      <c r="O63" s="515"/>
      <c r="P63" s="363"/>
      <c r="Q63" s="363"/>
    </row>
    <row r="64" spans="1:17" s="507" customFormat="1" ht="16.5" x14ac:dyDescent="0.25">
      <c r="A64" s="498"/>
      <c r="B64" s="499"/>
      <c r="C64" s="500">
        <v>5</v>
      </c>
      <c r="D64" s="501"/>
      <c r="E64" s="606" t="s">
        <v>167</v>
      </c>
      <c r="F64" s="606"/>
      <c r="G64" s="607"/>
      <c r="H64" s="510">
        <f>H65</f>
        <v>36816200</v>
      </c>
      <c r="I64" s="503">
        <f t="shared" si="0"/>
        <v>1.1673975069336839</v>
      </c>
      <c r="J64" s="504">
        <f t="shared" si="4"/>
        <v>40.199694699615932</v>
      </c>
      <c r="K64" s="505">
        <f t="shared" si="1"/>
        <v>40.199694699615932</v>
      </c>
      <c r="L64" s="504">
        <f t="shared" si="12"/>
        <v>0.46929023371826867</v>
      </c>
      <c r="M64" s="510">
        <f>M65</f>
        <v>14800000</v>
      </c>
      <c r="N64" s="504">
        <f t="shared" si="5"/>
        <v>4.6929023371826868E-3</v>
      </c>
      <c r="O64" s="514">
        <f t="shared" si="7"/>
        <v>22016200</v>
      </c>
      <c r="P64" s="508"/>
      <c r="Q64" s="508"/>
    </row>
    <row r="65" spans="1:17" s="507" customFormat="1" ht="37.5" customHeight="1" x14ac:dyDescent="0.25">
      <c r="A65" s="498"/>
      <c r="B65" s="499"/>
      <c r="C65" s="500"/>
      <c r="D65" s="501"/>
      <c r="E65" s="501"/>
      <c r="F65" s="606" t="s">
        <v>168</v>
      </c>
      <c r="G65" s="607"/>
      <c r="H65" s="502">
        <f>SUM(H66:H67)</f>
        <v>36816200</v>
      </c>
      <c r="I65" s="503">
        <f t="shared" si="0"/>
        <v>1.1673975069336839</v>
      </c>
      <c r="J65" s="504">
        <f t="shared" si="4"/>
        <v>40.199694699615932</v>
      </c>
      <c r="K65" s="505">
        <f t="shared" si="1"/>
        <v>40.199694699615932</v>
      </c>
      <c r="L65" s="504">
        <f t="shared" si="12"/>
        <v>0.46929023371826867</v>
      </c>
      <c r="M65" s="502">
        <f>SUM(M66:M67)</f>
        <v>14800000</v>
      </c>
      <c r="N65" s="504">
        <f t="shared" si="5"/>
        <v>4.6929023371826868E-3</v>
      </c>
      <c r="O65" s="514">
        <f t="shared" si="7"/>
        <v>22016200</v>
      </c>
      <c r="P65" s="508"/>
      <c r="Q65" s="508"/>
    </row>
    <row r="66" spans="1:17" ht="51.95" customHeight="1" x14ac:dyDescent="0.25">
      <c r="A66" s="301"/>
      <c r="B66" s="302"/>
      <c r="C66" s="303"/>
      <c r="D66" s="304"/>
      <c r="E66" s="304"/>
      <c r="F66" s="304"/>
      <c r="G66" s="305" t="str">
        <f>'RFK '!E49</f>
        <v xml:space="preserve">: Pembinaan Wawasan Kebangsaan dan Ketahanan Nasional dalam rangka Memantapkan Pengamalan Pancasila, Pelaksanaan Undang-Undang Dasar Negara Republik </v>
      </c>
      <c r="H66" s="460">
        <f>'RFK '!F49</f>
        <v>21816200</v>
      </c>
      <c r="I66" s="348">
        <f t="shared" si="0"/>
        <v>0.69176551330030356</v>
      </c>
      <c r="J66" s="306">
        <f t="shared" si="4"/>
        <v>0</v>
      </c>
      <c r="K66" s="496">
        <f t="shared" si="1"/>
        <v>0</v>
      </c>
      <c r="L66" s="306">
        <f t="shared" si="12"/>
        <v>0</v>
      </c>
      <c r="M66" s="460">
        <f>'RFK '!K49</f>
        <v>0</v>
      </c>
      <c r="N66" s="306">
        <f t="shared" si="5"/>
        <v>0</v>
      </c>
      <c r="O66" s="515">
        <f t="shared" si="7"/>
        <v>21816200</v>
      </c>
      <c r="P66" s="299"/>
      <c r="Q66" s="299"/>
    </row>
    <row r="67" spans="1:17" ht="45.95" customHeight="1" x14ac:dyDescent="0.25">
      <c r="A67" s="301"/>
      <c r="B67" s="302"/>
      <c r="C67" s="303"/>
      <c r="D67" s="304"/>
      <c r="E67" s="304"/>
      <c r="F67" s="304"/>
      <c r="G67" s="305" t="str">
        <f>'RFK '!E50</f>
        <v>: Pembinaan Kerukunan Antarsuku dan Intrasuku, Umat Beragama, Ras, dan Golongan Lainnya Guna Mewujudkan Stabilitas Keamanan Lokal, Regional, dan Nasional</v>
      </c>
      <c r="H67" s="460">
        <f>'RFK '!F50</f>
        <v>15000000</v>
      </c>
      <c r="I67" s="348">
        <f t="shared" si="0"/>
        <v>0.47563199363338038</v>
      </c>
      <c r="J67" s="306">
        <f t="shared" si="4"/>
        <v>98.666666666666671</v>
      </c>
      <c r="K67" s="496">
        <f t="shared" si="1"/>
        <v>98.666666666666671</v>
      </c>
      <c r="L67" s="306">
        <f t="shared" si="12"/>
        <v>0.46929023371826867</v>
      </c>
      <c r="M67" s="460">
        <f>'RFK '!K50</f>
        <v>14800000</v>
      </c>
      <c r="N67" s="306">
        <f t="shared" si="5"/>
        <v>4.6929023371826868E-3</v>
      </c>
      <c r="O67" s="515">
        <f t="shared" si="7"/>
        <v>200000</v>
      </c>
      <c r="P67" s="322"/>
      <c r="Q67" s="322"/>
    </row>
    <row r="68" spans="1:17" s="507" customFormat="1" ht="16.5" x14ac:dyDescent="0.25">
      <c r="A68" s="498"/>
      <c r="B68" s="499"/>
      <c r="C68" s="500">
        <v>6</v>
      </c>
      <c r="D68" s="501"/>
      <c r="E68" s="606" t="s">
        <v>170</v>
      </c>
      <c r="F68" s="606"/>
      <c r="G68" s="607"/>
      <c r="H68" s="510">
        <f>H69</f>
        <v>15999600</v>
      </c>
      <c r="I68" s="503">
        <f t="shared" si="0"/>
        <v>0.50732810968910891</v>
      </c>
      <c r="J68" s="504">
        <f t="shared" si="4"/>
        <v>87.65719142978574</v>
      </c>
      <c r="K68" s="505">
        <f t="shared" si="1"/>
        <v>87.65719142978574</v>
      </c>
      <c r="L68" s="504">
        <f t="shared" si="12"/>
        <v>0.44470957228729557</v>
      </c>
      <c r="M68" s="510">
        <f>M69</f>
        <v>14024800</v>
      </c>
      <c r="N68" s="504">
        <f t="shared" si="5"/>
        <v>4.4470957228729558E-3</v>
      </c>
      <c r="O68" s="514">
        <f t="shared" si="7"/>
        <v>1974800</v>
      </c>
      <c r="P68" s="511"/>
      <c r="Q68" s="511"/>
    </row>
    <row r="69" spans="1:17" s="507" customFormat="1" ht="30.75" customHeight="1" x14ac:dyDescent="0.25">
      <c r="A69" s="498"/>
      <c r="B69" s="499"/>
      <c r="C69" s="500"/>
      <c r="D69" s="501"/>
      <c r="E69" s="501"/>
      <c r="F69" s="606" t="s">
        <v>171</v>
      </c>
      <c r="G69" s="607"/>
      <c r="H69" s="502">
        <f>SUM(H70:H73)</f>
        <v>15999600</v>
      </c>
      <c r="I69" s="503">
        <f t="shared" si="0"/>
        <v>0.50732810968910891</v>
      </c>
      <c r="J69" s="504">
        <f t="shared" si="4"/>
        <v>87.65719142978574</v>
      </c>
      <c r="K69" s="505">
        <f t="shared" si="1"/>
        <v>87.65719142978574</v>
      </c>
      <c r="L69" s="504">
        <f t="shared" si="12"/>
        <v>0.44470957228729557</v>
      </c>
      <c r="M69" s="502">
        <f>SUM(M70:M73)</f>
        <v>14024800</v>
      </c>
      <c r="N69" s="504">
        <f t="shared" si="5"/>
        <v>4.4470957228729558E-3</v>
      </c>
      <c r="O69" s="514">
        <f t="shared" si="7"/>
        <v>1974800</v>
      </c>
      <c r="P69" s="511"/>
      <c r="Q69" s="511"/>
    </row>
    <row r="70" spans="1:17" ht="33" x14ac:dyDescent="0.25">
      <c r="A70" s="314"/>
      <c r="B70" s="315"/>
      <c r="C70" s="316"/>
      <c r="D70" s="317"/>
      <c r="E70" s="317"/>
      <c r="F70" s="317"/>
      <c r="G70" s="318" t="str">
        <f>'RFK '!E61</f>
        <v>: Fasilitasi Sinkronisasi Perencanaan Pembangunan Daerah dengan Pembangunan Desa</v>
      </c>
      <c r="H70" s="468">
        <f>'RFK '!F61</f>
        <v>0</v>
      </c>
      <c r="I70" s="348">
        <f t="shared" si="0"/>
        <v>0</v>
      </c>
      <c r="J70" s="306">
        <f t="shared" si="4"/>
        <v>0</v>
      </c>
      <c r="K70" s="496">
        <v>0</v>
      </c>
      <c r="L70" s="306">
        <f t="shared" si="12"/>
        <v>0</v>
      </c>
      <c r="M70" s="468">
        <f>'RFK '!K61</f>
        <v>0</v>
      </c>
      <c r="N70" s="306">
        <f t="shared" si="5"/>
        <v>0</v>
      </c>
      <c r="O70" s="515">
        <f t="shared" si="7"/>
        <v>0</v>
      </c>
      <c r="P70" s="299"/>
      <c r="Q70" s="299"/>
    </row>
    <row r="71" spans="1:17" ht="33" x14ac:dyDescent="0.25">
      <c r="A71" s="314"/>
      <c r="B71" s="315"/>
      <c r="C71" s="316"/>
      <c r="D71" s="317"/>
      <c r="F71" s="317"/>
      <c r="G71" s="318" t="str">
        <f>'RFK '!E54</f>
        <v>:Fasilitasi Pelaksanaan Tugas, Fungsi, dan Kewajiban Lembaga Kemasyarakatan</v>
      </c>
      <c r="H71" s="468">
        <f>'RFK '!F54</f>
        <v>0</v>
      </c>
      <c r="I71" s="348">
        <f t="shared" si="0"/>
        <v>0</v>
      </c>
      <c r="J71" s="306">
        <f t="shared" si="4"/>
        <v>0</v>
      </c>
      <c r="K71" s="496">
        <v>0</v>
      </c>
      <c r="L71" s="306">
        <f t="shared" si="12"/>
        <v>0</v>
      </c>
      <c r="M71" s="468">
        <f>'RFK '!K54</f>
        <v>0</v>
      </c>
      <c r="N71" s="306">
        <f t="shared" si="5"/>
        <v>0</v>
      </c>
      <c r="O71" s="515">
        <f t="shared" si="7"/>
        <v>0</v>
      </c>
      <c r="P71" s="322"/>
      <c r="Q71" s="322"/>
    </row>
    <row r="72" spans="1:17" ht="16.5" x14ac:dyDescent="0.25">
      <c r="A72" s="314"/>
      <c r="B72" s="315"/>
      <c r="C72" s="316"/>
      <c r="D72" s="317"/>
      <c r="E72" s="317"/>
      <c r="F72" s="317"/>
      <c r="G72" s="318" t="str">
        <f>'RFK '!E60</f>
        <v>: Fasilitasi Penyusunan Perencanaan Pembangunan Partisipatif</v>
      </c>
      <c r="H72" s="468">
        <f>'RFK '!F60</f>
        <v>8999800</v>
      </c>
      <c r="I72" s="348">
        <f t="shared" si="0"/>
        <v>0.28537285442011312</v>
      </c>
      <c r="J72" s="306">
        <f t="shared" si="4"/>
        <v>100</v>
      </c>
      <c r="K72" s="496">
        <f t="shared" si="1"/>
        <v>100</v>
      </c>
      <c r="L72" s="306">
        <f t="shared" si="12"/>
        <v>0.28537285442011312</v>
      </c>
      <c r="M72" s="468">
        <f>'RFK '!K60</f>
        <v>8999800</v>
      </c>
      <c r="N72" s="306">
        <f t="shared" si="5"/>
        <v>2.853728544201131E-3</v>
      </c>
      <c r="O72" s="515">
        <f t="shared" si="7"/>
        <v>0</v>
      </c>
      <c r="P72" s="322"/>
      <c r="Q72" s="313"/>
    </row>
    <row r="73" spans="1:17" ht="33" x14ac:dyDescent="0.25">
      <c r="A73" s="314"/>
      <c r="B73" s="315"/>
      <c r="C73" s="316"/>
      <c r="D73" s="317"/>
      <c r="E73" s="317"/>
      <c r="F73" s="317"/>
      <c r="G73" s="318" t="str">
        <f>'RFK '!E57</f>
        <v>: Fasilitasi Penyusunan Program dan Pelaksanaan Pemberdayaan Masyarakat Desa</v>
      </c>
      <c r="H73" s="468">
        <f>'RFK '!F57</f>
        <v>6999800</v>
      </c>
      <c r="I73" s="348">
        <f t="shared" si="0"/>
        <v>0.22195525526899573</v>
      </c>
      <c r="J73" s="306">
        <f t="shared" si="4"/>
        <v>71.787765364724706</v>
      </c>
      <c r="K73" s="496">
        <f t="shared" si="1"/>
        <v>71.787765364724706</v>
      </c>
      <c r="L73" s="306">
        <f t="shared" si="12"/>
        <v>0.15933671786718243</v>
      </c>
      <c r="M73" s="468">
        <f>'RFK '!K57</f>
        <v>5025000</v>
      </c>
      <c r="N73" s="306">
        <f t="shared" si="5"/>
        <v>1.5933671786718243E-3</v>
      </c>
      <c r="O73" s="515">
        <f t="shared" si="7"/>
        <v>1974800</v>
      </c>
      <c r="P73" s="313"/>
      <c r="Q73" s="313"/>
    </row>
    <row r="74" spans="1:17" ht="16.5" x14ac:dyDescent="0.25">
      <c r="A74" s="570" t="s">
        <v>172</v>
      </c>
      <c r="B74" s="570"/>
      <c r="C74" s="570"/>
      <c r="D74" s="570"/>
      <c r="E74" s="570"/>
      <c r="F74" s="570"/>
      <c r="G74" s="570"/>
      <c r="H74" s="466">
        <f>H12+H46+H53+H59+H64+H68</f>
        <v>3153698700</v>
      </c>
      <c r="I74" s="349">
        <f>H74/H$11*100</f>
        <v>100</v>
      </c>
      <c r="J74" s="343">
        <f t="shared" si="4"/>
        <v>40.101933834072355</v>
      </c>
      <c r="K74" s="344">
        <f>M74/H74*100</f>
        <v>40.101933834072355</v>
      </c>
      <c r="L74" s="343">
        <f t="shared" si="12"/>
        <v>40.101933834072355</v>
      </c>
      <c r="M74" s="466">
        <f>M12+M46+M53+M59+M64+M68</f>
        <v>1264694166</v>
      </c>
      <c r="N74" s="343">
        <f>M74/$H$74*100%</f>
        <v>0.40101933834072356</v>
      </c>
      <c r="O74" s="466">
        <f t="shared" si="7"/>
        <v>1889004534</v>
      </c>
      <c r="P74" s="345"/>
      <c r="Q74" s="345"/>
    </row>
    <row r="76" spans="1:17" x14ac:dyDescent="0.25">
      <c r="O76" t="str">
        <f>'RFK '!L65</f>
        <v>Matalalang,  28 Mei 2025</v>
      </c>
    </row>
    <row r="77" spans="1:17" ht="16.5" x14ac:dyDescent="0.25">
      <c r="A77" s="317"/>
      <c r="O77" s="5" t="s">
        <v>38</v>
      </c>
      <c r="P77" s="53"/>
      <c r="Q77" s="1"/>
    </row>
    <row r="78" spans="1:17" x14ac:dyDescent="0.25">
      <c r="O78" s="5"/>
      <c r="P78" s="53"/>
      <c r="Q78" s="1"/>
    </row>
    <row r="79" spans="1:17" x14ac:dyDescent="0.25">
      <c r="O79" s="5"/>
      <c r="P79" s="62"/>
      <c r="Q79" s="1"/>
    </row>
    <row r="80" spans="1:17" x14ac:dyDescent="0.25">
      <c r="H80" s="497"/>
      <c r="O80" s="5"/>
      <c r="P80" s="53"/>
      <c r="Q80" s="1"/>
    </row>
    <row r="81" spans="15:17" x14ac:dyDescent="0.25">
      <c r="O81" s="82" t="str">
        <f>'RFK '!L70</f>
        <v>A. BATARA GAU, SE</v>
      </c>
      <c r="P81" s="53"/>
      <c r="Q81" s="1"/>
    </row>
    <row r="82" spans="15:17" x14ac:dyDescent="0.25">
      <c r="O82" s="517" t="str">
        <f>'RFK '!L71</f>
        <v>Pangkat : Pembina</v>
      </c>
      <c r="P82" s="53"/>
      <c r="Q82" s="1"/>
    </row>
    <row r="83" spans="15:17" x14ac:dyDescent="0.25">
      <c r="O83" s="517" t="str">
        <f>'RFK '!L72</f>
        <v>N I P.  19750529 201001 1 008</v>
      </c>
      <c r="P83" s="53"/>
      <c r="Q83" s="1"/>
    </row>
  </sheetData>
  <mergeCells count="43">
    <mergeCell ref="A1:Q1"/>
    <mergeCell ref="A2:Q2"/>
    <mergeCell ref="A3:Q3"/>
    <mergeCell ref="A7:C9"/>
    <mergeCell ref="D7:G9"/>
    <mergeCell ref="H7:H9"/>
    <mergeCell ref="I7:I9"/>
    <mergeCell ref="J7:K7"/>
    <mergeCell ref="L7:N7"/>
    <mergeCell ref="O7:O9"/>
    <mergeCell ref="P7:P9"/>
    <mergeCell ref="Q7:Q9"/>
    <mergeCell ref="J8:J9"/>
    <mergeCell ref="K8:K9"/>
    <mergeCell ref="L8:L9"/>
    <mergeCell ref="M8:N8"/>
    <mergeCell ref="F41:G41"/>
    <mergeCell ref="A10:C10"/>
    <mergeCell ref="D10:G10"/>
    <mergeCell ref="D11:G11"/>
    <mergeCell ref="E12:G12"/>
    <mergeCell ref="F13:G13"/>
    <mergeCell ref="F20:G20"/>
    <mergeCell ref="F26:G26"/>
    <mergeCell ref="F29:G29"/>
    <mergeCell ref="F34:G34"/>
    <mergeCell ref="F38:G38"/>
    <mergeCell ref="F24:G24"/>
    <mergeCell ref="F36:G36"/>
    <mergeCell ref="A74:G74"/>
    <mergeCell ref="E46:G46"/>
    <mergeCell ref="F47:G47"/>
    <mergeCell ref="F51:G51"/>
    <mergeCell ref="E53:G53"/>
    <mergeCell ref="F54:G54"/>
    <mergeCell ref="E59:G59"/>
    <mergeCell ref="F60:G60"/>
    <mergeCell ref="E64:G64"/>
    <mergeCell ref="F65:G65"/>
    <mergeCell ref="E68:G68"/>
    <mergeCell ref="F69:G69"/>
    <mergeCell ref="F49:G49"/>
    <mergeCell ref="F57:G57"/>
  </mergeCells>
  <pageMargins left="0.31496062992125984" right="0.11811023622047245" top="0.35433070866141736" bottom="0.35433070866141736" header="0.31496062992125984" footer="0.31496062992125984"/>
  <pageSetup paperSize="5" scale="81" fitToWidth="3" fitToHeight="3" orientation="landscape" horizontalDpi="4294967293" copies="4" r:id="rId1"/>
  <rowBreaks count="2" manualBreakCount="2">
    <brk id="40" max="23" man="1"/>
    <brk id="61" max="2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1326"/>
  <sheetViews>
    <sheetView view="pageBreakPreview" topLeftCell="A65" zoomScale="110" zoomScaleNormal="78" zoomScaleSheetLayoutView="110" workbookViewId="0">
      <selection activeCell="E81" sqref="E81"/>
    </sheetView>
  </sheetViews>
  <sheetFormatPr defaultColWidth="9" defaultRowHeight="15" x14ac:dyDescent="0.25"/>
  <cols>
    <col min="1" max="1" width="3.42578125" customWidth="1"/>
    <col min="2" max="2" width="4.28515625" customWidth="1"/>
    <col min="3" max="3" width="16.140625" customWidth="1"/>
    <col min="4" max="4" width="3.140625" customWidth="1"/>
    <col min="5" max="5" width="26.42578125" customWidth="1"/>
    <col min="6" max="6" width="16.28515625" customWidth="1"/>
    <col min="7" max="7" width="7.28515625" customWidth="1"/>
    <col min="8" max="8" width="8" customWidth="1"/>
    <col min="9" max="9" width="17.140625" customWidth="1"/>
    <col min="10" max="10" width="9.42578125" customWidth="1"/>
    <col min="11" max="11" width="17.5703125" customWidth="1"/>
    <col min="12" max="12" width="9.42578125" customWidth="1"/>
    <col min="13" max="13" width="16.5703125" customWidth="1"/>
    <col min="14" max="14" width="7.5703125" customWidth="1"/>
    <col min="15" max="15" width="7.42578125" customWidth="1"/>
    <col min="16" max="16" width="7.140625" customWidth="1"/>
    <col min="17" max="17" width="28.140625" style="229" customWidth="1"/>
    <col min="18" max="18" width="33.140625" customWidth="1"/>
    <col min="19" max="19" width="32.140625" customWidth="1"/>
    <col min="20" max="20" width="0.5703125" customWidth="1"/>
  </cols>
  <sheetData>
    <row r="1" spans="1:17" ht="12" customHeight="1" x14ac:dyDescent="0.25">
      <c r="A1" s="621" t="s">
        <v>4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</row>
    <row r="2" spans="1:17" ht="12" customHeight="1" x14ac:dyDescent="0.25">
      <c r="A2" s="621" t="s">
        <v>5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</row>
    <row r="3" spans="1:17" ht="12" customHeight="1" x14ac:dyDescent="0.25">
      <c r="A3" s="621" t="s">
        <v>6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</row>
    <row r="4" spans="1:17" ht="12" customHeight="1" x14ac:dyDescent="0.25">
      <c r="A4" s="622" t="s">
        <v>205</v>
      </c>
      <c r="B4" s="6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</row>
    <row r="5" spans="1:17" ht="12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7" ht="14.25" customHeight="1" x14ac:dyDescent="0.25">
      <c r="A6" s="5" t="s">
        <v>7</v>
      </c>
      <c r="B6" s="52"/>
      <c r="C6" s="5" t="s">
        <v>8</v>
      </c>
      <c r="D6" s="1"/>
      <c r="E6" s="1"/>
      <c r="F6" s="38"/>
      <c r="G6" s="38"/>
      <c r="H6" s="38"/>
      <c r="I6" s="38"/>
      <c r="J6" s="38"/>
      <c r="K6" s="38"/>
      <c r="L6" s="38"/>
      <c r="M6" s="38"/>
      <c r="N6" s="1"/>
      <c r="O6" s="1"/>
      <c r="P6" s="1"/>
    </row>
    <row r="7" spans="1:17" ht="14.25" customHeight="1" x14ac:dyDescent="0.25">
      <c r="A7" s="52" t="s">
        <v>9</v>
      </c>
      <c r="B7" s="52"/>
      <c r="C7" s="52" t="s">
        <v>10</v>
      </c>
      <c r="D7" s="53"/>
      <c r="E7" s="53"/>
      <c r="F7" s="38"/>
      <c r="G7" s="38"/>
      <c r="H7" s="38"/>
      <c r="I7" s="38"/>
      <c r="J7" s="38"/>
      <c r="K7" s="38"/>
      <c r="L7" s="52"/>
      <c r="M7" s="277" t="str">
        <f>'UMUM,KEPEGAWAIAN DAN HUKUM'!K10</f>
        <v>Keadaan Bulan : Mei 2025</v>
      </c>
      <c r="N7" s="52"/>
      <c r="O7" s="52"/>
      <c r="P7" s="1"/>
    </row>
    <row r="8" spans="1:17" ht="12" customHeight="1" thickBot="1" x14ac:dyDescent="0.3">
      <c r="A8" s="54"/>
      <c r="B8" s="54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"/>
      <c r="O8" s="1"/>
      <c r="P8" s="1"/>
    </row>
    <row r="9" spans="1:17" ht="12.95" customHeight="1" thickTop="1" x14ac:dyDescent="0.25">
      <c r="A9" s="638" t="s">
        <v>11</v>
      </c>
      <c r="B9" s="641" t="s">
        <v>12</v>
      </c>
      <c r="C9" s="642"/>
      <c r="D9" s="641" t="s">
        <v>13</v>
      </c>
      <c r="E9" s="642"/>
      <c r="F9" s="618" t="s">
        <v>14</v>
      </c>
      <c r="G9" s="618" t="s">
        <v>15</v>
      </c>
      <c r="H9" s="623" t="s">
        <v>16</v>
      </c>
      <c r="I9" s="623"/>
      <c r="J9" s="624" t="s">
        <v>17</v>
      </c>
      <c r="K9" s="625"/>
      <c r="L9" s="626"/>
      <c r="M9" s="618" t="s">
        <v>119</v>
      </c>
      <c r="N9" s="618" t="s">
        <v>18</v>
      </c>
      <c r="O9" s="618" t="s">
        <v>19</v>
      </c>
      <c r="P9" s="628" t="s">
        <v>20</v>
      </c>
    </row>
    <row r="10" spans="1:17" ht="12.95" customHeight="1" x14ac:dyDescent="0.25">
      <c r="A10" s="639"/>
      <c r="B10" s="643"/>
      <c r="C10" s="644"/>
      <c r="D10" s="643"/>
      <c r="E10" s="644"/>
      <c r="F10" s="619"/>
      <c r="G10" s="619"/>
      <c r="H10" s="633">
        <v>3</v>
      </c>
      <c r="I10" s="634" t="s">
        <v>22</v>
      </c>
      <c r="J10" s="634" t="s">
        <v>21</v>
      </c>
      <c r="K10" s="631" t="s">
        <v>23</v>
      </c>
      <c r="L10" s="632"/>
      <c r="M10" s="619"/>
      <c r="N10" s="619"/>
      <c r="O10" s="627"/>
      <c r="P10" s="629"/>
    </row>
    <row r="11" spans="1:17" ht="26.25" customHeight="1" x14ac:dyDescent="0.25">
      <c r="A11" s="640"/>
      <c r="B11" s="645"/>
      <c r="C11" s="646"/>
      <c r="D11" s="645"/>
      <c r="E11" s="646"/>
      <c r="F11" s="620"/>
      <c r="G11" s="620"/>
      <c r="H11" s="620"/>
      <c r="I11" s="620"/>
      <c r="J11" s="620"/>
      <c r="K11" s="211" t="s">
        <v>24</v>
      </c>
      <c r="L11" s="211" t="s">
        <v>25</v>
      </c>
      <c r="M11" s="620"/>
      <c r="N11" s="620"/>
      <c r="O11" s="620"/>
      <c r="P11" s="630"/>
    </row>
    <row r="12" spans="1:17" ht="12.95" customHeight="1" x14ac:dyDescent="0.25">
      <c r="A12" s="217">
        <v>1</v>
      </c>
      <c r="B12" s="647">
        <v>2</v>
      </c>
      <c r="C12" s="648"/>
      <c r="D12" s="649">
        <v>3</v>
      </c>
      <c r="E12" s="650"/>
      <c r="F12" s="218">
        <v>4</v>
      </c>
      <c r="G12" s="218">
        <v>5</v>
      </c>
      <c r="H12" s="218">
        <v>6</v>
      </c>
      <c r="I12" s="219">
        <v>7</v>
      </c>
      <c r="J12" s="219">
        <v>8</v>
      </c>
      <c r="K12" s="219">
        <v>9</v>
      </c>
      <c r="L12" s="219">
        <v>10</v>
      </c>
      <c r="M12" s="218">
        <v>6</v>
      </c>
      <c r="N12" s="218">
        <v>12</v>
      </c>
      <c r="O12" s="218">
        <v>13</v>
      </c>
      <c r="P12" s="220">
        <v>14</v>
      </c>
    </row>
    <row r="13" spans="1:17" ht="18.75" customHeight="1" x14ac:dyDescent="0.25">
      <c r="A13" s="403">
        <v>1</v>
      </c>
      <c r="B13" s="404" t="s">
        <v>196</v>
      </c>
      <c r="C13" s="405"/>
      <c r="D13" s="406"/>
      <c r="E13" s="407" t="s">
        <v>26</v>
      </c>
      <c r="F13" s="458">
        <f>SUM(F14:F21)</f>
        <v>74875000</v>
      </c>
      <c r="G13" s="408">
        <f>SUM(G14:G21)</f>
        <v>2.3741963682199572</v>
      </c>
      <c r="H13" s="409">
        <f>K13/F13*100</f>
        <v>71.658641736227054</v>
      </c>
      <c r="I13" s="408">
        <f>SUM(I14:I21)</f>
        <v>53654408</v>
      </c>
      <c r="J13" s="408">
        <f>SUM(J14:J21)</f>
        <v>1.7013168696172529</v>
      </c>
      <c r="K13" s="408">
        <f>SUM(K14:K21)</f>
        <v>53654408</v>
      </c>
      <c r="L13" s="408">
        <f>SUM(L14:L21)</f>
        <v>1.7013168696172529</v>
      </c>
      <c r="M13" s="458">
        <f>SUM(M14:M21)</f>
        <v>21220592</v>
      </c>
      <c r="N13" s="410"/>
      <c r="O13" s="410"/>
      <c r="P13" s="410"/>
    </row>
    <row r="14" spans="1:17" s="230" customFormat="1" ht="22.15" customHeight="1" x14ac:dyDescent="0.25">
      <c r="A14" s="411"/>
      <c r="B14" s="129" t="s">
        <v>197</v>
      </c>
      <c r="C14" s="242"/>
      <c r="D14" s="243">
        <v>1</v>
      </c>
      <c r="E14" s="244" t="str">
        <f>'UMUM,KEPEGAWAIAN DAN HUKUM'!C9</f>
        <v>: Fasilitasi Kunjungan Tamu</v>
      </c>
      <c r="F14" s="245">
        <f>'UMUM,KEPEGAWAIAN DAN HUKUM'!F22</f>
        <v>6000000</v>
      </c>
      <c r="G14" s="245">
        <f t="shared" ref="G14:G21" si="0">F14/F$63*100</f>
        <v>0.19025279745335216</v>
      </c>
      <c r="H14" s="245">
        <f>(I14/F14)*100</f>
        <v>40</v>
      </c>
      <c r="I14" s="245">
        <f>'UMUM,KEPEGAWAIAN DAN HUKUM'!M22</f>
        <v>2400000</v>
      </c>
      <c r="J14" s="245">
        <f>G14*H14/100</f>
        <v>7.6101118981340865E-2</v>
      </c>
      <c r="K14" s="245">
        <f>'UMUM,KEPEGAWAIAN DAN HUKUM'!M22</f>
        <v>2400000</v>
      </c>
      <c r="L14" s="245">
        <f>K14/F63*100</f>
        <v>7.6101118981340865E-2</v>
      </c>
      <c r="M14" s="245">
        <f>F14-K14</f>
        <v>3600000</v>
      </c>
      <c r="N14" s="246"/>
      <c r="O14" s="246"/>
      <c r="P14" s="246"/>
      <c r="Q14" s="247"/>
    </row>
    <row r="15" spans="1:17" s="230" customFormat="1" ht="21.6" customHeight="1" x14ac:dyDescent="0.25">
      <c r="A15" s="411"/>
      <c r="C15" s="242"/>
      <c r="D15" s="243">
        <v>2</v>
      </c>
      <c r="E15" s="250" t="str">
        <f>'UMUM,KEPEGAWAIAN DAN HUKUM'!C44</f>
        <v>: Pendataan dan Pengolahan Administrasi Kepegawaian</v>
      </c>
      <c r="F15" s="245">
        <f>'UMUM,KEPEGAWAIAN DAN HUKUM'!F56</f>
        <v>5300000</v>
      </c>
      <c r="G15" s="245">
        <f t="shared" si="0"/>
        <v>0.16805663775046109</v>
      </c>
      <c r="H15" s="245">
        <f t="shared" ref="H15" si="1">(I15/F15)*100</f>
        <v>63.20754716981132</v>
      </c>
      <c r="I15" s="245">
        <f>'UMUM,KEPEGAWAIAN DAN HUKUM'!M56</f>
        <v>3350000</v>
      </c>
      <c r="J15" s="245">
        <f t="shared" ref="J15" si="2">G15*H15/100</f>
        <v>0.10622447857812163</v>
      </c>
      <c r="K15" s="245">
        <f t="shared" ref="K15" si="3">I15</f>
        <v>3350000</v>
      </c>
      <c r="L15" s="245">
        <f>K15/F63*100</f>
        <v>0.10622447857812163</v>
      </c>
      <c r="M15" s="245">
        <f t="shared" ref="M15:M21" si="4">F15-K15</f>
        <v>1950000</v>
      </c>
      <c r="N15" s="246"/>
      <c r="O15" s="246"/>
      <c r="P15" s="246"/>
      <c r="Q15" s="247"/>
    </row>
    <row r="16" spans="1:17" s="230" customFormat="1" ht="21" customHeight="1" x14ac:dyDescent="0.25">
      <c r="A16" s="411"/>
      <c r="B16" s="248"/>
      <c r="C16" s="249"/>
      <c r="D16" s="243">
        <v>3</v>
      </c>
      <c r="E16" s="244" t="str">
        <f>'UMUM,KEPEGAWAIAN DAN HUKUM'!C86</f>
        <v>: Pemeliharaan Peralatan dan Mesin Lainnya</v>
      </c>
      <c r="F16" s="245">
        <f>'UMUM,KEPEGAWAIAN DAN HUKUM'!F96</f>
        <v>5680000</v>
      </c>
      <c r="G16" s="245">
        <f t="shared" si="0"/>
        <v>0.18010598158917338</v>
      </c>
      <c r="H16" s="245">
        <f t="shared" ref="H16:H17" si="5">(I16/F16)*100</f>
        <v>39.87676056338028</v>
      </c>
      <c r="I16" s="245">
        <f>'UMUM,KEPEGAWAIAN DAN HUKUM'!M96</f>
        <v>2265000</v>
      </c>
      <c r="J16" s="245">
        <f t="shared" ref="J16:J17" si="6">G16*H16/100</f>
        <v>7.1820431038640442E-2</v>
      </c>
      <c r="K16" s="245">
        <f t="shared" ref="K16" si="7">I16</f>
        <v>2265000</v>
      </c>
      <c r="L16" s="245">
        <f>K16/F63*100</f>
        <v>7.1820431038640442E-2</v>
      </c>
      <c r="M16" s="245">
        <f t="shared" si="4"/>
        <v>3415000</v>
      </c>
      <c r="N16" s="246"/>
      <c r="O16" s="246"/>
      <c r="P16" s="246"/>
      <c r="Q16" s="247"/>
    </row>
    <row r="17" spans="1:17" s="230" customFormat="1" ht="21" customHeight="1" x14ac:dyDescent="0.25">
      <c r="A17" s="411"/>
      <c r="B17" s="248"/>
      <c r="C17" s="249"/>
      <c r="D17" s="243">
        <v>4</v>
      </c>
      <c r="E17" s="244" t="str">
        <f>'UMUM,KEPEGAWAIAN DAN HUKUM'!C163</f>
        <v>: Pemeliharaan/Rehabilitasi gedung kantor dan bangunan lainnya</v>
      </c>
      <c r="F17" s="245">
        <f>'UMUM,KEPEGAWAIAN DAN HUKUM'!F172</f>
        <v>36860000</v>
      </c>
      <c r="G17" s="245">
        <f t="shared" si="0"/>
        <v>1.1687863523550934</v>
      </c>
      <c r="H17" s="245">
        <f t="shared" si="5"/>
        <v>100</v>
      </c>
      <c r="I17" s="245">
        <f>'UMUM,KEPEGAWAIAN DAN HUKUM'!M172</f>
        <v>36860000</v>
      </c>
      <c r="J17" s="245">
        <f t="shared" si="6"/>
        <v>1.1687863523550934</v>
      </c>
      <c r="K17" s="245">
        <f>'UMUM,KEPEGAWAIAN DAN HUKUM'!M172</f>
        <v>36860000</v>
      </c>
      <c r="L17" s="245">
        <f>K17/F63*100</f>
        <v>1.1687863523550934</v>
      </c>
      <c r="M17" s="245">
        <f t="shared" si="4"/>
        <v>0</v>
      </c>
      <c r="N17" s="246"/>
      <c r="O17" s="246"/>
      <c r="P17" s="246"/>
      <c r="Q17" s="247"/>
    </row>
    <row r="18" spans="1:17" s="230" customFormat="1" ht="18" customHeight="1" x14ac:dyDescent="0.25">
      <c r="A18" s="411"/>
      <c r="B18" s="248"/>
      <c r="C18" s="249"/>
      <c r="D18" s="243">
        <v>5</v>
      </c>
      <c r="E18" s="244" t="str">
        <f>'UMUM,KEPEGAWAIAN DAN HUKUM'!C126</f>
        <v>: Pemeliharaan Aset Tetap Lainnya</v>
      </c>
      <c r="F18" s="245">
        <f>'UMUM,KEPEGAWAIAN DAN HUKUM'!F136</f>
        <v>3050000</v>
      </c>
      <c r="G18" s="245">
        <f t="shared" si="0"/>
        <v>9.6711838705454009E-2</v>
      </c>
      <c r="H18" s="245">
        <f t="shared" ref="H18" si="8">(I18/F18)*100</f>
        <v>63.934426229508205</v>
      </c>
      <c r="I18" s="245">
        <f>'UMUM,KEPEGAWAIAN DAN HUKUM'!M136</f>
        <v>1950000</v>
      </c>
      <c r="J18" s="245">
        <f t="shared" ref="J18" si="9">G18*H18/100</f>
        <v>6.1832159172339453E-2</v>
      </c>
      <c r="K18" s="245">
        <f t="shared" ref="K18" si="10">I18</f>
        <v>1950000</v>
      </c>
      <c r="L18" s="245">
        <f>K18/F63*100</f>
        <v>6.1832159172339446E-2</v>
      </c>
      <c r="M18" s="245">
        <f t="shared" si="4"/>
        <v>1100000</v>
      </c>
      <c r="N18" s="246"/>
      <c r="O18" s="246"/>
      <c r="P18" s="246"/>
      <c r="Q18" s="247"/>
    </row>
    <row r="19" spans="1:17" s="230" customFormat="1" ht="21" customHeight="1" x14ac:dyDescent="0.25">
      <c r="A19" s="411"/>
      <c r="B19" s="248"/>
      <c r="C19" s="249"/>
      <c r="D19" s="243">
        <v>6</v>
      </c>
      <c r="E19" s="244" t="str">
        <f>'UMUM,KEPEGAWAIAN DAN HUKUM'!C186</f>
        <v>: Rekonsiliasi dan penyusunan laporan barang milik daerah pada SKPD</v>
      </c>
      <c r="F19" s="245">
        <f>'UMUM,KEPEGAWAIAN DAN HUKUM'!F198</f>
        <v>2000000</v>
      </c>
      <c r="G19" s="245">
        <f t="shared" si="0"/>
        <v>6.3417599151117388E-2</v>
      </c>
      <c r="H19" s="245">
        <f t="shared" ref="H19" si="11">(I19/F19)*100</f>
        <v>25</v>
      </c>
      <c r="I19" s="245">
        <f>'UMUM,KEPEGAWAIAN DAN HUKUM'!M198</f>
        <v>500000</v>
      </c>
      <c r="J19" s="245">
        <f t="shared" ref="J19:J20" si="12">G19*H19/100</f>
        <v>1.5854399787779347E-2</v>
      </c>
      <c r="K19" s="245">
        <f t="shared" ref="K19:K20" si="13">I19</f>
        <v>500000</v>
      </c>
      <c r="L19" s="245">
        <f>K19/F63*100</f>
        <v>1.5854399787779347E-2</v>
      </c>
      <c r="M19" s="245">
        <f t="shared" si="4"/>
        <v>1500000</v>
      </c>
      <c r="N19" s="246"/>
      <c r="O19" s="246"/>
      <c r="P19" s="246"/>
      <c r="Q19" s="247"/>
    </row>
    <row r="20" spans="1:17" s="230" customFormat="1" ht="21" customHeight="1" x14ac:dyDescent="0.25">
      <c r="A20" s="412"/>
      <c r="B20" s="413"/>
      <c r="C20" s="414"/>
      <c r="D20" s="415">
        <v>7</v>
      </c>
      <c r="E20" s="416" t="str">
        <f>'UMUM,KEPEGAWAIAN DAN HUKUM'!C260</f>
        <v>: Pendidikan dan Pelatihan Pegawai Berdasarkan Tugas dan Fungsi</v>
      </c>
      <c r="F20" s="417">
        <f>'UMUM,KEPEGAWAIAN DAN HUKUM'!F268</f>
        <v>0</v>
      </c>
      <c r="G20" s="417">
        <f t="shared" si="0"/>
        <v>0</v>
      </c>
      <c r="H20" s="417">
        <v>0</v>
      </c>
      <c r="I20" s="417">
        <f>'UMUM,KEPEGAWAIAN DAN HUKUM'!M268</f>
        <v>0</v>
      </c>
      <c r="J20" s="417">
        <f t="shared" si="12"/>
        <v>0</v>
      </c>
      <c r="K20" s="417">
        <f t="shared" si="13"/>
        <v>0</v>
      </c>
      <c r="L20" s="417">
        <f>K20/F63*100</f>
        <v>0</v>
      </c>
      <c r="M20" s="245">
        <f t="shared" si="4"/>
        <v>0</v>
      </c>
      <c r="N20" s="418"/>
      <c r="O20" s="418"/>
      <c r="P20" s="418"/>
      <c r="Q20" s="247"/>
    </row>
    <row r="21" spans="1:17" s="230" customFormat="1" ht="21" customHeight="1" x14ac:dyDescent="0.25">
      <c r="A21" s="412"/>
      <c r="B21" s="413"/>
      <c r="C21" s="414"/>
      <c r="D21" s="415">
        <v>8</v>
      </c>
      <c r="E21" s="416" t="str">
        <f>'UMUM,KEPEGAWAIAN DAN HUKUM'!C214</f>
        <v>: Penyediaan Jasa Komunikasi, Sumber Daya Air dan Listrik</v>
      </c>
      <c r="F21" s="417">
        <f>'UMUM,KEPEGAWAIAN DAN HUKUM'!F225</f>
        <v>15985000</v>
      </c>
      <c r="G21" s="417">
        <f t="shared" si="0"/>
        <v>0.50686516121530567</v>
      </c>
      <c r="H21" s="417">
        <f t="shared" ref="H21" si="14">(I21/F21)*100</f>
        <v>39.595921176102593</v>
      </c>
      <c r="I21" s="417">
        <f>'UMUM,KEPEGAWAIAN DAN HUKUM'!M225</f>
        <v>6329408</v>
      </c>
      <c r="J21" s="417">
        <f t="shared" ref="J21" si="15">G21*H21/100</f>
        <v>0.20069792970393777</v>
      </c>
      <c r="K21" s="417">
        <f t="shared" ref="K21" si="16">I21</f>
        <v>6329408</v>
      </c>
      <c r="L21" s="417">
        <f>K21/F63*100</f>
        <v>0.20069792970393777</v>
      </c>
      <c r="M21" s="245">
        <f t="shared" si="4"/>
        <v>9655592</v>
      </c>
      <c r="N21" s="418"/>
      <c r="O21" s="418"/>
      <c r="P21" s="418"/>
      <c r="Q21" s="247"/>
    </row>
    <row r="22" spans="1:17" s="230" customFormat="1" ht="22.5" customHeight="1" x14ac:dyDescent="0.25">
      <c r="A22" s="420"/>
      <c r="B22" s="421"/>
      <c r="C22" s="422"/>
      <c r="D22" s="265"/>
      <c r="E22" s="423"/>
      <c r="F22" s="424"/>
      <c r="G22" s="424"/>
      <c r="H22" s="424"/>
      <c r="I22" s="424"/>
      <c r="J22" s="424"/>
      <c r="K22" s="424"/>
      <c r="L22" s="424"/>
      <c r="M22" s="424"/>
      <c r="N22" s="425"/>
      <c r="O22" s="425"/>
      <c r="P22" s="426"/>
      <c r="Q22" s="247"/>
    </row>
    <row r="23" spans="1:17" s="230" customFormat="1" ht="18.600000000000001" customHeight="1" x14ac:dyDescent="0.25">
      <c r="A23" s="427">
        <v>2</v>
      </c>
      <c r="B23" s="651" t="s">
        <v>27</v>
      </c>
      <c r="C23" s="652"/>
      <c r="D23" s="428"/>
      <c r="E23" s="429" t="s">
        <v>28</v>
      </c>
      <c r="F23" s="430">
        <f>F24+F25+F26+F27+F28+F29+F30+F31+F32+F33+F34+F35+F36+F37</f>
        <v>2984220100</v>
      </c>
      <c r="G23" s="430">
        <f>SUM(G24:G37)</f>
        <v>94.626037040253735</v>
      </c>
      <c r="H23" s="431">
        <f>K23/F23*100</f>
        <v>39.291336386347645</v>
      </c>
      <c r="I23" s="430">
        <f>SUM(I24:I37)</f>
        <v>1172539958</v>
      </c>
      <c r="J23" s="430">
        <f>SUM(J24:J37)</f>
        <v>37.179834522556021</v>
      </c>
      <c r="K23" s="430">
        <f>SUM(K24:K37)</f>
        <v>1172539958</v>
      </c>
      <c r="L23" s="430">
        <f>SUM(L24:L37)</f>
        <v>37.179834522556014</v>
      </c>
      <c r="M23" s="458">
        <f>SUM(M24:M37)</f>
        <v>1811680142</v>
      </c>
      <c r="N23" s="432"/>
      <c r="O23" s="432"/>
      <c r="P23" s="432"/>
      <c r="Q23" s="247"/>
    </row>
    <row r="24" spans="1:17" s="230" customFormat="1" ht="22.5" customHeight="1" x14ac:dyDescent="0.25">
      <c r="A24" s="411"/>
      <c r="B24" s="248" t="s">
        <v>250</v>
      </c>
      <c r="C24" s="249"/>
      <c r="D24" s="243">
        <v>1</v>
      </c>
      <c r="E24" s="244" t="str">
        <f>'PROGRAM DAN KEUANGAN'!C8</f>
        <v>: Koordinasi dan Penyusunan Dokumen RKA-SKPD</v>
      </c>
      <c r="F24" s="245">
        <f>'PROGRAM DAN KEUANGAN'!F21</f>
        <v>0</v>
      </c>
      <c r="G24" s="245">
        <f t="shared" ref="G24:G37" si="17">F24/F$63*100</f>
        <v>0</v>
      </c>
      <c r="H24" s="245">
        <v>0</v>
      </c>
      <c r="I24" s="245">
        <f>'PROGRAM DAN KEUANGAN'!M21</f>
        <v>0</v>
      </c>
      <c r="J24" s="245">
        <f t="shared" ref="J24:J26" si="18">G24*H24/100</f>
        <v>0</v>
      </c>
      <c r="K24" s="245">
        <f>'PROGRAM DAN KEUANGAN'!M21</f>
        <v>0</v>
      </c>
      <c r="L24" s="245">
        <f>K24/F63*100</f>
        <v>0</v>
      </c>
      <c r="M24" s="245">
        <f t="shared" ref="M24:M37" si="19">F24-K24</f>
        <v>0</v>
      </c>
      <c r="N24" s="246"/>
      <c r="O24" s="246"/>
      <c r="P24" s="246"/>
      <c r="Q24" s="247"/>
    </row>
    <row r="25" spans="1:17" s="230" customFormat="1" ht="22.5" customHeight="1" x14ac:dyDescent="0.25">
      <c r="A25" s="411"/>
      <c r="B25" s="653"/>
      <c r="C25" s="654"/>
      <c r="D25" s="243">
        <v>2</v>
      </c>
      <c r="E25" s="244" t="str">
        <f>'PROGRAM DAN KEUANGAN'!C49</f>
        <v>: Koordinasi dan Penyusunan Dokumen DPA-SKPD</v>
      </c>
      <c r="F25" s="245">
        <f>'PROGRAM DAN KEUANGAN'!F62</f>
        <v>3000000</v>
      </c>
      <c r="G25" s="245">
        <f t="shared" si="17"/>
        <v>9.5126398726676081E-2</v>
      </c>
      <c r="H25" s="245">
        <f t="shared" ref="H25" si="20">(I25/F25)*100</f>
        <v>0</v>
      </c>
      <c r="I25" s="245">
        <f>'PROGRAM DAN KEUANGAN'!M62</f>
        <v>0</v>
      </c>
      <c r="J25" s="245">
        <f t="shared" ref="J25" si="21">G25*H25/100</f>
        <v>0</v>
      </c>
      <c r="K25" s="245">
        <f>'PROGRAM DAN KEUANGAN'!M22</f>
        <v>0</v>
      </c>
      <c r="L25" s="245">
        <f>K25/F63*100</f>
        <v>0</v>
      </c>
      <c r="M25" s="245">
        <f t="shared" si="19"/>
        <v>3000000</v>
      </c>
      <c r="N25" s="246"/>
      <c r="O25" s="246"/>
      <c r="P25" s="246"/>
      <c r="Q25" s="247"/>
    </row>
    <row r="26" spans="1:17" s="230" customFormat="1" ht="34.5" customHeight="1" x14ac:dyDescent="0.25">
      <c r="A26" s="411"/>
      <c r="B26" s="251"/>
      <c r="C26" s="252"/>
      <c r="D26" s="243">
        <v>3</v>
      </c>
      <c r="E26" s="250" t="str">
        <f>'PROGRAM DAN KEUANGAN'!C84</f>
        <v>:  Koordinasi dan Penyusunan Laporan Capaian Kinerja dan Ikhtisar Realisasi Kinerja SKPD</v>
      </c>
      <c r="F26" s="245">
        <f>'PROGRAM DAN KEUANGAN'!F97</f>
        <v>1500000</v>
      </c>
      <c r="G26" s="245">
        <f t="shared" si="17"/>
        <v>4.7563199363338041E-2</v>
      </c>
      <c r="H26" s="245">
        <f t="shared" ref="H26:H31" si="22">(I26/F26)*100</f>
        <v>58.433999999999997</v>
      </c>
      <c r="I26" s="245">
        <f>'PROGRAM DAN KEUANGAN'!M97</f>
        <v>876510</v>
      </c>
      <c r="J26" s="245">
        <f t="shared" si="18"/>
        <v>2.7793079915972952E-2</v>
      </c>
      <c r="K26" s="245">
        <f>'PROGRAM DAN KEUANGAN'!M97</f>
        <v>876510</v>
      </c>
      <c r="L26" s="245">
        <f>K26/F63*100</f>
        <v>2.7793079915972952E-2</v>
      </c>
      <c r="M26" s="245">
        <f t="shared" si="19"/>
        <v>623490</v>
      </c>
      <c r="N26" s="246"/>
      <c r="O26" s="246"/>
      <c r="P26" s="246"/>
      <c r="Q26" s="247"/>
    </row>
    <row r="27" spans="1:17" s="230" customFormat="1" ht="21" customHeight="1" x14ac:dyDescent="0.25">
      <c r="A27" s="411"/>
      <c r="B27" s="248"/>
      <c r="C27" s="242"/>
      <c r="D27" s="243">
        <v>4</v>
      </c>
      <c r="E27" s="244" t="str">
        <f>'PROGRAM DAN KEUANGAN'!C291</f>
        <v>: Penyediaan Gaji dan Tunjangan ASN</v>
      </c>
      <c r="F27" s="245">
        <f>'PROGRAM DAN KEUANGAN'!F312</f>
        <v>2711131000</v>
      </c>
      <c r="G27" s="245">
        <f t="shared" si="17"/>
        <v>85.966709502084015</v>
      </c>
      <c r="H27" s="245">
        <f t="shared" si="22"/>
        <v>37.880957172486319</v>
      </c>
      <c r="I27" s="245">
        <f>'PROGRAM DAN KEUANGAN'!M312</f>
        <v>1027002373</v>
      </c>
      <c r="J27" s="245">
        <f>G27*H27/100</f>
        <v>32.565012409080175</v>
      </c>
      <c r="K27" s="245">
        <f>'PROGRAM DAN KEUANGAN'!M312</f>
        <v>1027002373</v>
      </c>
      <c r="L27" s="245">
        <f>K27/F63*100</f>
        <v>32.565012409080168</v>
      </c>
      <c r="M27" s="245">
        <f t="shared" si="19"/>
        <v>1684128627</v>
      </c>
      <c r="N27" s="246"/>
      <c r="O27" s="246"/>
      <c r="P27" s="246"/>
      <c r="Q27" s="247"/>
    </row>
    <row r="28" spans="1:17" s="230" customFormat="1" ht="22.5" customHeight="1" x14ac:dyDescent="0.25">
      <c r="A28" s="411"/>
      <c r="B28" s="251"/>
      <c r="C28" s="252"/>
      <c r="D28" s="243">
        <v>5</v>
      </c>
      <c r="E28" s="250" t="str">
        <f>'PROGRAM DAN KEUANGAN'!C258</f>
        <v>: Koordinasi dan Penyusunan Laporan Keuangan Akhir Tahun SKPD</v>
      </c>
      <c r="F28" s="245">
        <f>'PROGRAM DAN KEUANGAN'!F269</f>
        <v>3000000</v>
      </c>
      <c r="G28" s="245">
        <f t="shared" si="17"/>
        <v>9.5126398726676081E-2</v>
      </c>
      <c r="H28" s="245">
        <f t="shared" si="22"/>
        <v>99.216999999999999</v>
      </c>
      <c r="I28" s="245">
        <f>'PROGRAM DAN KEUANGAN'!M269</f>
        <v>2976510</v>
      </c>
      <c r="J28" s="245">
        <f t="shared" ref="J28:J31" si="23">G28*H28/100</f>
        <v>9.4381559024646206E-2</v>
      </c>
      <c r="K28" s="245">
        <f>'PROGRAM DAN KEUANGAN'!M269</f>
        <v>2976510</v>
      </c>
      <c r="L28" s="245">
        <f>K28/F63*100</f>
        <v>9.4381559024646206E-2</v>
      </c>
      <c r="M28" s="245">
        <f t="shared" si="19"/>
        <v>23490</v>
      </c>
      <c r="N28" s="246"/>
      <c r="O28" s="246"/>
      <c r="P28" s="246"/>
      <c r="Q28" s="247"/>
    </row>
    <row r="29" spans="1:17" s="230" customFormat="1" ht="22.5" customHeight="1" x14ac:dyDescent="0.25">
      <c r="A29" s="411"/>
      <c r="B29" s="251"/>
      <c r="C29" s="252"/>
      <c r="D29" s="243">
        <v>6</v>
      </c>
      <c r="E29" s="250" t="str">
        <f>'PROGRAM DAN KEUANGAN'!C328</f>
        <v>: Penyediaan Barang Cetakan dan Penggandaan</v>
      </c>
      <c r="F29" s="245">
        <f>'PROGRAM DAN KEUANGAN'!F336</f>
        <v>3558800</v>
      </c>
      <c r="G29" s="245">
        <f t="shared" si="17"/>
        <v>0.11284527592949828</v>
      </c>
      <c r="H29" s="245">
        <f t="shared" si="22"/>
        <v>40.828369113184223</v>
      </c>
      <c r="I29" s="245">
        <f>'PROGRAM DAN KEUANGAN'!M336</f>
        <v>1453000</v>
      </c>
      <c r="J29" s="245">
        <f t="shared" si="23"/>
        <v>4.6072885783286791E-2</v>
      </c>
      <c r="K29" s="245">
        <f t="shared" ref="K29:K30" si="24">I29</f>
        <v>1453000</v>
      </c>
      <c r="L29" s="245">
        <f>K29/F63*100</f>
        <v>4.6072885783286784E-2</v>
      </c>
      <c r="M29" s="245">
        <f t="shared" si="19"/>
        <v>2105800</v>
      </c>
      <c r="N29" s="246"/>
      <c r="O29" s="246"/>
      <c r="P29" s="246"/>
      <c r="Q29" s="247"/>
    </row>
    <row r="30" spans="1:17" s="230" customFormat="1" ht="21" customHeight="1" x14ac:dyDescent="0.25">
      <c r="A30" s="411"/>
      <c r="B30" s="251"/>
      <c r="C30" s="252"/>
      <c r="D30" s="243">
        <v>7</v>
      </c>
      <c r="E30" s="250" t="str">
        <f>'PROGRAM DAN KEUANGAN'!C185</f>
        <v>: Pengadaan peralatan dan mesin lainnya</v>
      </c>
      <c r="F30" s="245">
        <f>'PROGRAM DAN KEUANGAN'!F198</f>
        <v>40298200</v>
      </c>
      <c r="G30" s="245">
        <f t="shared" si="17"/>
        <v>1.2778075470557793</v>
      </c>
      <c r="H30" s="245">
        <f t="shared" si="22"/>
        <v>95.808249499977677</v>
      </c>
      <c r="I30" s="245">
        <f>'PROGRAM DAN KEUANGAN'!M198</f>
        <v>38609000</v>
      </c>
      <c r="J30" s="245">
        <f t="shared" si="23"/>
        <v>1.2242450428127456</v>
      </c>
      <c r="K30" s="245">
        <f t="shared" si="24"/>
        <v>38609000</v>
      </c>
      <c r="L30" s="245">
        <f>K30/F63*100</f>
        <v>1.2242450428127456</v>
      </c>
      <c r="M30" s="245">
        <f t="shared" si="19"/>
        <v>1689200</v>
      </c>
      <c r="N30" s="246"/>
      <c r="O30" s="246"/>
      <c r="P30" s="246"/>
      <c r="Q30" s="247"/>
    </row>
    <row r="31" spans="1:17" s="230" customFormat="1" ht="21" customHeight="1" x14ac:dyDescent="0.25">
      <c r="A31" s="411"/>
      <c r="B31" s="251"/>
      <c r="C31" s="252"/>
      <c r="D31" s="243">
        <v>8</v>
      </c>
      <c r="E31" s="250" t="str">
        <f>'PROGRAM DAN KEUANGAN'!C121</f>
        <v>: Penyelenggaraan Rapat Koordinasi dan Konsultasi SKPD</v>
      </c>
      <c r="F31" s="245">
        <f>'PROGRAM DAN KEUANGAN'!F131</f>
        <v>58042000</v>
      </c>
      <c r="G31" s="245">
        <f t="shared" si="17"/>
        <v>1.8404421449645776</v>
      </c>
      <c r="H31" s="245">
        <f t="shared" si="22"/>
        <v>52.651528203714548</v>
      </c>
      <c r="I31" s="245">
        <f>'PROGRAM DAN KEUANGAN'!M131</f>
        <v>30560000</v>
      </c>
      <c r="J31" s="245">
        <f t="shared" si="23"/>
        <v>0.9690209150290735</v>
      </c>
      <c r="K31" s="245">
        <f>'PROGRAM DAN KEUANGAN'!M131</f>
        <v>30560000</v>
      </c>
      <c r="L31" s="245">
        <f>K31/F63*100</f>
        <v>0.96902091502907362</v>
      </c>
      <c r="M31" s="245">
        <f t="shared" si="19"/>
        <v>27482000</v>
      </c>
      <c r="N31" s="246"/>
      <c r="O31" s="246"/>
      <c r="P31" s="246"/>
      <c r="Q31" s="247"/>
    </row>
    <row r="32" spans="1:17" s="230" customFormat="1" ht="21.75" customHeight="1" x14ac:dyDescent="0.25">
      <c r="A32" s="411"/>
      <c r="B32" s="248"/>
      <c r="C32" s="249"/>
      <c r="D32" s="243">
        <v>9</v>
      </c>
      <c r="E32" s="244" t="str">
        <f>'PROGRAM DAN KEUANGAN'!C217</f>
        <v>: Penyediaan Jasa Pelayanan Umum Kantor</v>
      </c>
      <c r="F32" s="245">
        <f>'PROGRAM DAN KEUANGAN'!F234</f>
        <v>97230100</v>
      </c>
      <c r="G32" s="245">
        <f t="shared" si="17"/>
        <v>3.0830497536115291</v>
      </c>
      <c r="H32" s="245">
        <f t="shared" ref="H32:H37" si="25">(I32/F32)*100</f>
        <v>45.123367146593488</v>
      </c>
      <c r="I32" s="245">
        <f>'PROGRAM DAN KEUANGAN'!M234</f>
        <v>43873495</v>
      </c>
      <c r="J32" s="245">
        <f t="shared" ref="J32:J37" si="26">G32*H32/100</f>
        <v>1.3911758596342763</v>
      </c>
      <c r="K32" s="245">
        <f>'PROGRAM DAN KEUANGAN'!M234</f>
        <v>43873495</v>
      </c>
      <c r="L32" s="245">
        <f>K32/F63*100</f>
        <v>1.3911758596342765</v>
      </c>
      <c r="M32" s="245">
        <f t="shared" si="19"/>
        <v>53356605</v>
      </c>
      <c r="N32" s="246"/>
      <c r="O32" s="246"/>
      <c r="P32" s="246"/>
      <c r="Q32" s="247"/>
    </row>
    <row r="33" spans="1:27" s="230" customFormat="1" ht="44.25" customHeight="1" x14ac:dyDescent="0.25">
      <c r="A33" s="411"/>
      <c r="B33" s="248"/>
      <c r="C33" s="249"/>
      <c r="D33" s="243">
        <v>10</v>
      </c>
      <c r="E33" s="244" t="str">
        <f>'PROGRAM DAN KEUANGAN'!C156</f>
        <v>: Penyediaan Jasa Pemeliharaan, Biaya Pemeliharaan dan Pajak Kendaraan Perorangan Dinas atau Kendaraan Dinas Jabatan</v>
      </c>
      <c r="F33" s="245">
        <f>'PROGRAM DAN KEUANGAN'!F168</f>
        <v>60910000</v>
      </c>
      <c r="G33" s="245">
        <f t="shared" si="17"/>
        <v>1.9313829821472801</v>
      </c>
      <c r="H33" s="245">
        <f t="shared" si="25"/>
        <v>42.057133475619764</v>
      </c>
      <c r="I33" s="245">
        <f>K33</f>
        <v>25617000</v>
      </c>
      <c r="J33" s="245">
        <f t="shared" si="26"/>
        <v>0.81228431872708695</v>
      </c>
      <c r="K33" s="245">
        <f>'PROGRAM DAN KEUANGAN'!M168</f>
        <v>25617000</v>
      </c>
      <c r="L33" s="245">
        <f>K33/F63*100</f>
        <v>0.81228431872708695</v>
      </c>
      <c r="M33" s="245">
        <f t="shared" si="19"/>
        <v>35293000</v>
      </c>
      <c r="N33" s="246"/>
      <c r="O33" s="246"/>
      <c r="P33" s="246"/>
      <c r="Q33" s="247"/>
    </row>
    <row r="34" spans="1:27" s="230" customFormat="1" ht="21" customHeight="1" x14ac:dyDescent="0.25">
      <c r="A34" s="411"/>
      <c r="B34" s="248"/>
      <c r="C34" s="249"/>
      <c r="D34" s="243">
        <v>11</v>
      </c>
      <c r="E34" s="244" t="str">
        <f>'PROGRAM DAN KEUANGAN'!C442</f>
        <v>: Koordinasi dan Penyusunan Dokumen Perubahan DPA-SKPD</v>
      </c>
      <c r="F34" s="245">
        <f>'PROGRAM DAN KEUANGAN'!F454</f>
        <v>2000000</v>
      </c>
      <c r="G34" s="245">
        <f t="shared" si="17"/>
        <v>6.3417599151117388E-2</v>
      </c>
      <c r="H34" s="245">
        <f t="shared" si="25"/>
        <v>0</v>
      </c>
      <c r="I34" s="245">
        <f>'PROGRAM DAN KEUANGAN'!M454</f>
        <v>0</v>
      </c>
      <c r="J34" s="245">
        <f t="shared" si="26"/>
        <v>0</v>
      </c>
      <c r="K34" s="245">
        <f>'PROGRAM DAN KEUANGAN'!M454</f>
        <v>0</v>
      </c>
      <c r="L34" s="245">
        <f>K34/F63*100</f>
        <v>0</v>
      </c>
      <c r="M34" s="245">
        <f t="shared" si="19"/>
        <v>2000000</v>
      </c>
      <c r="N34" s="246"/>
      <c r="O34" s="246"/>
      <c r="P34" s="246"/>
      <c r="Q34" s="247"/>
    </row>
    <row r="35" spans="1:27" s="230" customFormat="1" ht="21" customHeight="1" x14ac:dyDescent="0.25">
      <c r="A35" s="411"/>
      <c r="B35" s="248"/>
      <c r="C35" s="249"/>
      <c r="D35" s="243">
        <v>12</v>
      </c>
      <c r="E35" s="244" t="str">
        <f>'PROGRAM DAN KEUANGAN'!C403</f>
        <v>: Koordinasi dan Penyusunan Dokumen Perubahan RKA-SKPD</v>
      </c>
      <c r="F35" s="245">
        <f>'PROGRAM DAN KEUANGAN'!F415</f>
        <v>0</v>
      </c>
      <c r="G35" s="245">
        <f t="shared" si="17"/>
        <v>0</v>
      </c>
      <c r="H35" s="245">
        <v>0</v>
      </c>
      <c r="I35" s="245">
        <f>'PROGRAM DAN KEUANGAN'!M415</f>
        <v>0</v>
      </c>
      <c r="J35" s="245">
        <v>0</v>
      </c>
      <c r="K35" s="245">
        <f>'PROGRAM DAN KEUANGAN'!M415</f>
        <v>0</v>
      </c>
      <c r="L35" s="245">
        <f>K35/F63*100</f>
        <v>0</v>
      </c>
      <c r="M35" s="245">
        <f t="shared" si="19"/>
        <v>0</v>
      </c>
      <c r="N35" s="246"/>
      <c r="O35" s="246"/>
      <c r="P35" s="246"/>
      <c r="Q35" s="247"/>
    </row>
    <row r="36" spans="1:27" s="230" customFormat="1" ht="30.6" customHeight="1" x14ac:dyDescent="0.25">
      <c r="A36" s="412"/>
      <c r="B36" s="413"/>
      <c r="C36" s="414"/>
      <c r="D36" s="415">
        <v>13</v>
      </c>
      <c r="E36" s="416" t="str">
        <f>'PROGRAM DAN KEUANGAN'!C485</f>
        <v>: Koordinasi dan Penyusunan Laporan Keuangan Bulanan/ Triwulanan/ Semesteran SKPD</v>
      </c>
      <c r="F36" s="417">
        <f>'PROGRAM DAN KEUANGAN'!F496</f>
        <v>0</v>
      </c>
      <c r="G36" s="417">
        <f t="shared" si="17"/>
        <v>0</v>
      </c>
      <c r="H36" s="417">
        <v>0</v>
      </c>
      <c r="I36" s="417">
        <f>'PROGRAM DAN KEUANGAN'!M496</f>
        <v>0</v>
      </c>
      <c r="J36" s="417">
        <v>0</v>
      </c>
      <c r="K36" s="417">
        <f>'PROGRAM DAN KEUANGAN'!M496</f>
        <v>0</v>
      </c>
      <c r="L36" s="417">
        <f>K36/F63*100</f>
        <v>0</v>
      </c>
      <c r="M36" s="245">
        <f t="shared" si="19"/>
        <v>0</v>
      </c>
      <c r="N36" s="418"/>
      <c r="O36" s="418"/>
      <c r="P36" s="418"/>
      <c r="Q36" s="247"/>
    </row>
    <row r="37" spans="1:27" s="230" customFormat="1" ht="21" customHeight="1" x14ac:dyDescent="0.25">
      <c r="A37" s="412"/>
      <c r="B37" s="413"/>
      <c r="C37" s="414"/>
      <c r="D37" s="415">
        <v>14</v>
      </c>
      <c r="E37" s="416" t="str">
        <f>'PROGRAM DAN KEUANGAN'!C362</f>
        <v>: Penyusunan Dokumen Perencanaan Perangkat Daerah</v>
      </c>
      <c r="F37" s="417">
        <f>'PROGRAM DAN KEUANGAN'!F374</f>
        <v>3550000</v>
      </c>
      <c r="G37" s="417">
        <f t="shared" si="17"/>
        <v>0.11256623849323336</v>
      </c>
      <c r="H37" s="417">
        <f t="shared" si="25"/>
        <v>44.283661971830988</v>
      </c>
      <c r="I37" s="417">
        <f>'PROGRAM DAN KEUANGAN'!M374</f>
        <v>1572070</v>
      </c>
      <c r="J37" s="417">
        <f t="shared" si="26"/>
        <v>4.9848452548748555E-2</v>
      </c>
      <c r="K37" s="417">
        <f>'PROGRAM DAN KEUANGAN'!M374</f>
        <v>1572070</v>
      </c>
      <c r="L37" s="417">
        <f>K37/F63*100</f>
        <v>4.9848452548748555E-2</v>
      </c>
      <c r="M37" s="245">
        <f t="shared" si="19"/>
        <v>1977930</v>
      </c>
      <c r="N37" s="418"/>
      <c r="O37" s="418"/>
      <c r="P37" s="418"/>
      <c r="Q37" s="247"/>
    </row>
    <row r="38" spans="1:27" s="230" customFormat="1" ht="16.149999999999999" customHeight="1" x14ac:dyDescent="0.25">
      <c r="A38" s="420"/>
      <c r="B38" s="421"/>
      <c r="C38" s="422"/>
      <c r="D38" s="265"/>
      <c r="E38" s="422"/>
      <c r="F38" s="424"/>
      <c r="G38" s="424"/>
      <c r="H38" s="424"/>
      <c r="I38" s="424"/>
      <c r="J38" s="424"/>
      <c r="K38" s="424"/>
      <c r="L38" s="424"/>
      <c r="M38" s="424"/>
      <c r="N38" s="425"/>
      <c r="O38" s="425"/>
      <c r="P38" s="426"/>
      <c r="Q38" s="247"/>
    </row>
    <row r="39" spans="1:27" s="230" customFormat="1" ht="17.25" customHeight="1" x14ac:dyDescent="0.25">
      <c r="A39" s="427">
        <v>3</v>
      </c>
      <c r="B39" s="433" t="s">
        <v>114</v>
      </c>
      <c r="C39" s="434"/>
      <c r="D39" s="428"/>
      <c r="E39" s="429" t="s">
        <v>29</v>
      </c>
      <c r="F39" s="430">
        <f>F40+F41+F42</f>
        <v>6999800</v>
      </c>
      <c r="G39" s="430">
        <f>SUM(G40:G42)</f>
        <v>0.22195525526899573</v>
      </c>
      <c r="H39" s="431">
        <f t="shared" ref="H39" si="27">K39/F39*100</f>
        <v>60.001714334695279</v>
      </c>
      <c r="I39" s="430">
        <f>SUM(I40:I42)</f>
        <v>4200000</v>
      </c>
      <c r="J39" s="430">
        <f>SUM(J40:J41)</f>
        <v>0.13317695821734651</v>
      </c>
      <c r="K39" s="430">
        <f>SUM(K40:K42)</f>
        <v>4200000</v>
      </c>
      <c r="L39" s="430">
        <f>SUM(L40:L41)</f>
        <v>0.13317695821734651</v>
      </c>
      <c r="M39" s="458">
        <f>SUM(M40:M42)</f>
        <v>2799800</v>
      </c>
      <c r="N39" s="432"/>
      <c r="O39" s="432"/>
      <c r="P39" s="432"/>
      <c r="Q39" s="247"/>
    </row>
    <row r="40" spans="1:27" s="230" customFormat="1" ht="34.5" customHeight="1" x14ac:dyDescent="0.25">
      <c r="A40" s="411"/>
      <c r="B40" s="513" t="s">
        <v>251</v>
      </c>
      <c r="C40" s="254"/>
      <c r="D40" s="243">
        <v>1</v>
      </c>
      <c r="E40" s="250" t="str">
        <f>PEMERINTAHAN!C9</f>
        <v>: Peningkatan Efektifitas Pelaksanaan Pelayanan kepada Masyarakat di Wilayah Kecamatan</v>
      </c>
      <c r="F40" s="245">
        <f>PEMERINTAHAN!F22</f>
        <v>2990000</v>
      </c>
      <c r="G40" s="245">
        <f>F40/F$63*100</f>
        <v>9.4809310730920499E-2</v>
      </c>
      <c r="H40" s="245">
        <f t="shared" ref="H40" si="28">(I40/F40)*100</f>
        <v>50.167224080267559</v>
      </c>
      <c r="I40" s="245">
        <f>PEMERINTAHAN!M22</f>
        <v>1500000</v>
      </c>
      <c r="J40" s="245">
        <f t="shared" ref="J40" si="29">G40*H40/100</f>
        <v>4.7563199363338048E-2</v>
      </c>
      <c r="K40" s="245">
        <f>I40</f>
        <v>1500000</v>
      </c>
      <c r="L40" s="245">
        <f>K40/F63*100</f>
        <v>4.7563199363338041E-2</v>
      </c>
      <c r="M40" s="245">
        <f t="shared" ref="M40:M42" si="30">F40-K40</f>
        <v>1490000</v>
      </c>
      <c r="N40" s="246"/>
      <c r="O40" s="246"/>
      <c r="P40" s="246"/>
      <c r="Q40" s="253"/>
    </row>
    <row r="41" spans="1:27" s="230" customFormat="1" ht="34.5" customHeight="1" x14ac:dyDescent="0.25">
      <c r="A41" s="411"/>
      <c r="B41" s="653"/>
      <c r="C41" s="654"/>
      <c r="D41" s="243">
        <v>2</v>
      </c>
      <c r="E41" s="250" t="str">
        <f>PEMERINTAHAN!C75</f>
        <v>: Pelaksanaan Urusan Pemerintahan yang Terkait Dengan Kewenangan Lain Yang Dilimpahkan (Profil)</v>
      </c>
      <c r="F41" s="245">
        <f>PEMERINTAHAN!F90</f>
        <v>4009800</v>
      </c>
      <c r="G41" s="245">
        <f>F41/F$63*100</f>
        <v>0.12714594453807523</v>
      </c>
      <c r="H41" s="245">
        <f t="shared" ref="H41" si="31">(I41/F41)*100</f>
        <v>67.335029178512642</v>
      </c>
      <c r="I41" s="245">
        <f>PEMERINTAHAN!M90</f>
        <v>2700000</v>
      </c>
      <c r="J41" s="245">
        <f t="shared" ref="J41:J42" si="32">G41*H41/100</f>
        <v>8.5613758854008459E-2</v>
      </c>
      <c r="K41" s="245">
        <f>I41</f>
        <v>2700000</v>
      </c>
      <c r="L41" s="245">
        <f>K41/F63*100</f>
        <v>8.5613758854008473E-2</v>
      </c>
      <c r="M41" s="245">
        <f t="shared" si="30"/>
        <v>1309800</v>
      </c>
      <c r="N41" s="246"/>
      <c r="O41" s="246"/>
      <c r="P41" s="246"/>
      <c r="Q41" s="253"/>
    </row>
    <row r="42" spans="1:27" s="230" customFormat="1" ht="34.5" customHeight="1" x14ac:dyDescent="0.25">
      <c r="A42" s="412"/>
      <c r="B42" s="435"/>
      <c r="C42" s="436"/>
      <c r="D42" s="415">
        <v>3</v>
      </c>
      <c r="E42" s="437" t="str">
        <f>PEMERINTAHAN!C44</f>
        <v xml:space="preserve">: Peningkatan Efektifitas Kegiatan Pemerintahan di Tingkat Kecamatan </v>
      </c>
      <c r="F42" s="417">
        <f>PEMERINTAHAN!F57</f>
        <v>0</v>
      </c>
      <c r="G42" s="417">
        <f>F42/F$63*100</f>
        <v>0</v>
      </c>
      <c r="H42" s="417">
        <v>0</v>
      </c>
      <c r="I42" s="417">
        <f>PEMERINTAHAN!M57</f>
        <v>0</v>
      </c>
      <c r="J42" s="417">
        <f t="shared" si="32"/>
        <v>0</v>
      </c>
      <c r="K42" s="417">
        <f t="shared" ref="K42" si="33">I42</f>
        <v>0</v>
      </c>
      <c r="L42" s="417">
        <f>K42/F49*100</f>
        <v>0</v>
      </c>
      <c r="M42" s="245">
        <f t="shared" si="30"/>
        <v>0</v>
      </c>
      <c r="N42" s="418"/>
      <c r="O42" s="418"/>
      <c r="P42" s="418"/>
      <c r="Q42" s="253"/>
    </row>
    <row r="43" spans="1:27" s="230" customFormat="1" ht="14.25" customHeight="1" x14ac:dyDescent="0.25">
      <c r="A43" s="420"/>
      <c r="B43" s="421"/>
      <c r="C43" s="422"/>
      <c r="D43" s="265"/>
      <c r="E43" s="423"/>
      <c r="F43" s="424"/>
      <c r="G43" s="424"/>
      <c r="H43" s="424"/>
      <c r="I43" s="424"/>
      <c r="J43" s="424"/>
      <c r="K43" s="424"/>
      <c r="L43" s="424"/>
      <c r="M43" s="424"/>
      <c r="N43" s="425"/>
      <c r="O43" s="425"/>
      <c r="P43" s="426"/>
      <c r="Q43" s="247"/>
    </row>
    <row r="44" spans="1:27" s="230" customFormat="1" ht="18.75" customHeight="1" x14ac:dyDescent="0.25">
      <c r="A44" s="427">
        <v>4</v>
      </c>
      <c r="B44" s="433" t="s">
        <v>122</v>
      </c>
      <c r="C44" s="434"/>
      <c r="D44" s="428"/>
      <c r="E44" s="429" t="s">
        <v>30</v>
      </c>
      <c r="F44" s="430">
        <f>F45+F46</f>
        <v>7023200</v>
      </c>
      <c r="G44" s="430">
        <f>SUM(G45:G46)</f>
        <v>0.22269724117906384</v>
      </c>
      <c r="H44" s="431">
        <f>K44/F44*100</f>
        <v>0</v>
      </c>
      <c r="I44" s="430">
        <f>SUM(I45:I46)</f>
        <v>0</v>
      </c>
      <c r="J44" s="430">
        <f>SUM(J45:J46)</f>
        <v>0</v>
      </c>
      <c r="K44" s="430">
        <f>SUM(K45:K46)</f>
        <v>0</v>
      </c>
      <c r="L44" s="430">
        <f>SUM(L45:L46)</f>
        <v>0</v>
      </c>
      <c r="M44" s="458">
        <f>SUM(M45:M46)</f>
        <v>7023200</v>
      </c>
      <c r="N44" s="432"/>
      <c r="O44" s="432"/>
      <c r="P44" s="432"/>
      <c r="Q44" s="247"/>
    </row>
    <row r="45" spans="1:27" s="230" customFormat="1" ht="43.5" customHeight="1" x14ac:dyDescent="0.25">
      <c r="A45" s="411"/>
      <c r="B45" s="513" t="s">
        <v>252</v>
      </c>
      <c r="C45" s="249"/>
      <c r="D45" s="243">
        <v>1</v>
      </c>
      <c r="E45" s="250" t="str">
        <f>TRANTIB!C37</f>
        <v>: Sinergitas dengan Kepolisian Negara Republik Indonesia, Tentara Nasional Indonesia dan Instansi Vertikal di Wilayah Kecamatan</v>
      </c>
      <c r="F45" s="245">
        <f>TRANTIB!F50</f>
        <v>7023200</v>
      </c>
      <c r="G45" s="245">
        <f>F45/F$63*100</f>
        <v>0.22269724117906384</v>
      </c>
      <c r="H45" s="245">
        <v>0</v>
      </c>
      <c r="I45" s="245">
        <f>TRANTIB!M50</f>
        <v>0</v>
      </c>
      <c r="J45" s="245">
        <f t="shared" ref="J45:J49" si="34">G45*H45/100</f>
        <v>0</v>
      </c>
      <c r="K45" s="245">
        <f>I45</f>
        <v>0</v>
      </c>
      <c r="L45" s="245">
        <f>K45/F63*100</f>
        <v>0</v>
      </c>
      <c r="M45" s="245">
        <f t="shared" ref="M45:M46" si="35">F45-K45</f>
        <v>7023200</v>
      </c>
      <c r="N45" s="246"/>
      <c r="O45" s="246"/>
      <c r="P45" s="246"/>
      <c r="Q45" s="247"/>
    </row>
    <row r="46" spans="1:27" s="230" customFormat="1" ht="57.95" customHeight="1" x14ac:dyDescent="0.25">
      <c r="A46" s="412"/>
      <c r="B46" s="413"/>
      <c r="C46" s="414"/>
      <c r="D46" s="415">
        <v>2</v>
      </c>
      <c r="E46" s="437" t="s">
        <v>238</v>
      </c>
      <c r="F46" s="417">
        <f>TRANTIB!F21</f>
        <v>0</v>
      </c>
      <c r="G46" s="417">
        <f>F46/F$63*100</f>
        <v>0</v>
      </c>
      <c r="H46" s="417">
        <v>0</v>
      </c>
      <c r="I46" s="417">
        <f>TRANTIB!M21</f>
        <v>0</v>
      </c>
      <c r="J46" s="417">
        <f t="shared" si="34"/>
        <v>0</v>
      </c>
      <c r="K46" s="417">
        <f>I46</f>
        <v>0</v>
      </c>
      <c r="L46" s="417">
        <f>K46/F63*100</f>
        <v>0</v>
      </c>
      <c r="M46" s="245">
        <f t="shared" si="35"/>
        <v>0</v>
      </c>
      <c r="N46" s="418"/>
      <c r="O46" s="418"/>
      <c r="P46" s="418"/>
      <c r="Q46" s="255"/>
      <c r="R46" s="256"/>
      <c r="S46" s="256"/>
      <c r="T46" s="257"/>
      <c r="U46" s="258"/>
      <c r="V46" s="258"/>
      <c r="W46" s="258"/>
      <c r="X46" s="258"/>
      <c r="Y46" s="258"/>
      <c r="Z46" s="258"/>
      <c r="AA46" s="258"/>
    </row>
    <row r="47" spans="1:27" s="230" customFormat="1" ht="13.5" customHeight="1" x14ac:dyDescent="0.25">
      <c r="A47" s="420"/>
      <c r="B47" s="421"/>
      <c r="C47" s="422"/>
      <c r="D47" s="265"/>
      <c r="E47" s="423"/>
      <c r="F47" s="424"/>
      <c r="G47" s="424"/>
      <c r="H47" s="424"/>
      <c r="I47" s="424"/>
      <c r="J47" s="424"/>
      <c r="K47" s="424"/>
      <c r="L47" s="424"/>
      <c r="M47" s="424"/>
      <c r="N47" s="425"/>
      <c r="O47" s="425"/>
      <c r="P47" s="426"/>
      <c r="Q47" s="259"/>
      <c r="R47" s="260"/>
      <c r="S47" s="261"/>
      <c r="T47" s="262"/>
    </row>
    <row r="48" spans="1:27" s="230" customFormat="1" ht="18" customHeight="1" x14ac:dyDescent="0.25">
      <c r="A48" s="427">
        <v>5</v>
      </c>
      <c r="B48" s="433" t="s">
        <v>192</v>
      </c>
      <c r="C48" s="434"/>
      <c r="D48" s="428"/>
      <c r="E48" s="429" t="s">
        <v>31</v>
      </c>
      <c r="F48" s="430">
        <f>SUM(F49:F50)</f>
        <v>36816200</v>
      </c>
      <c r="G48" s="430">
        <f>SUM(G49:G50)</f>
        <v>1.1673975069336839</v>
      </c>
      <c r="H48" s="431">
        <f>K48/F48*100</f>
        <v>40.199694699615932</v>
      </c>
      <c r="I48" s="430">
        <f>SUM(I49:I50)</f>
        <v>14800000</v>
      </c>
      <c r="J48" s="430">
        <f>SUM(J49:J50)</f>
        <v>0.46929023371826867</v>
      </c>
      <c r="K48" s="430">
        <f>SUM(K49:K50)</f>
        <v>14800000</v>
      </c>
      <c r="L48" s="430">
        <f>SUM(L49:L50)</f>
        <v>0.46929023371826867</v>
      </c>
      <c r="M48" s="458">
        <f>SUM(M49:M50)</f>
        <v>22016200</v>
      </c>
      <c r="N48" s="432"/>
      <c r="O48" s="432"/>
      <c r="P48" s="432"/>
      <c r="Q48" s="247"/>
    </row>
    <row r="49" spans="1:17" s="230" customFormat="1" ht="54.75" customHeight="1" x14ac:dyDescent="0.25">
      <c r="A49" s="411"/>
      <c r="B49" s="513" t="s">
        <v>253</v>
      </c>
      <c r="C49" s="254"/>
      <c r="D49" s="243">
        <v>1</v>
      </c>
      <c r="E49" s="263" t="str">
        <f>KESOS!C9</f>
        <v xml:space="preserve">: Pembinaan Wawasan Kebangsaan dan Ketahanan Nasional dalam rangka Memantapkan Pengamalan Pancasila, Pelaksanaan Undang-Undang Dasar Negara Republik </v>
      </c>
      <c r="F49" s="264">
        <f>KESOS!F25</f>
        <v>21816200</v>
      </c>
      <c r="G49" s="264">
        <f>F49/F$63*100</f>
        <v>0.69176551330030356</v>
      </c>
      <c r="H49" s="264">
        <f>(I49/F49)*100</f>
        <v>0</v>
      </c>
      <c r="I49" s="264">
        <f>KESOS!M25</f>
        <v>0</v>
      </c>
      <c r="J49" s="264">
        <f t="shared" si="34"/>
        <v>0</v>
      </c>
      <c r="K49" s="264">
        <f>KESOS!M25</f>
        <v>0</v>
      </c>
      <c r="L49" s="264">
        <f>K49/F63*100</f>
        <v>0</v>
      </c>
      <c r="M49" s="245">
        <f t="shared" ref="M49:M50" si="36">F49-K49</f>
        <v>21816200</v>
      </c>
      <c r="N49" s="246"/>
      <c r="O49" s="246"/>
      <c r="P49" s="246"/>
      <c r="Q49" s="253"/>
    </row>
    <row r="50" spans="1:17" s="230" customFormat="1" ht="54" customHeight="1" x14ac:dyDescent="0.25">
      <c r="A50" s="412"/>
      <c r="B50" s="413"/>
      <c r="C50" s="414"/>
      <c r="D50" s="415">
        <v>2</v>
      </c>
      <c r="E50" s="416" t="str">
        <f>KESOS!C46</f>
        <v>: Pembinaan Kerukunan Antarsuku dan Intrasuku, Umat Beragama, Ras, dan Golongan Lainnya Guna Mewujudkan Stabilitas Keamanan Lokal, Regional, dan Nasional</v>
      </c>
      <c r="F50" s="444">
        <f>KESOS!F59</f>
        <v>15000000</v>
      </c>
      <c r="G50" s="444">
        <f>F50/F$63*100</f>
        <v>0.47563199363338038</v>
      </c>
      <c r="H50" s="444">
        <f>(I50/F50)*100</f>
        <v>98.666666666666671</v>
      </c>
      <c r="I50" s="444">
        <f>K50</f>
        <v>14800000</v>
      </c>
      <c r="J50" s="444">
        <f t="shared" ref="J50" si="37">G50*H50/100</f>
        <v>0.46929023371826867</v>
      </c>
      <c r="K50" s="444">
        <f>KESOS!M59</f>
        <v>14800000</v>
      </c>
      <c r="L50" s="444">
        <f>K50/F63*100</f>
        <v>0.46929023371826867</v>
      </c>
      <c r="M50" s="245">
        <f t="shared" si="36"/>
        <v>200000</v>
      </c>
      <c r="N50" s="418"/>
      <c r="O50" s="418"/>
      <c r="P50" s="418"/>
      <c r="Q50" s="247"/>
    </row>
    <row r="51" spans="1:17" s="230" customFormat="1" ht="12" customHeight="1" x14ac:dyDescent="0.25">
      <c r="A51" s="420"/>
      <c r="B51" s="421"/>
      <c r="C51" s="445"/>
      <c r="D51" s="265"/>
      <c r="E51" s="445"/>
      <c r="F51" s="424"/>
      <c r="G51" s="424"/>
      <c r="H51" s="424"/>
      <c r="I51" s="424"/>
      <c r="J51" s="424"/>
      <c r="K51" s="424"/>
      <c r="L51" s="424"/>
      <c r="M51" s="424"/>
      <c r="N51" s="425"/>
      <c r="O51" s="425"/>
      <c r="P51" s="426"/>
      <c r="Q51" s="247"/>
    </row>
    <row r="52" spans="1:17" s="230" customFormat="1" ht="18" customHeight="1" x14ac:dyDescent="0.25">
      <c r="A52" s="427">
        <v>6</v>
      </c>
      <c r="B52" s="433" t="s">
        <v>32</v>
      </c>
      <c r="C52" s="446"/>
      <c r="D52" s="428"/>
      <c r="E52" s="429" t="s">
        <v>33</v>
      </c>
      <c r="F52" s="431">
        <f>SUM(F53:F57)</f>
        <v>34764600</v>
      </c>
      <c r="G52" s="431">
        <f>SUM(G53:G57)</f>
        <v>1.1023437337244677</v>
      </c>
      <c r="H52" s="431">
        <f>K52/F52*100</f>
        <v>30.203137674530989</v>
      </c>
      <c r="I52" s="431">
        <f>SUM(I53:I57)</f>
        <v>10500000</v>
      </c>
      <c r="J52" s="431">
        <f>SUM(J53:J57)</f>
        <v>0.33294239554336624</v>
      </c>
      <c r="K52" s="431">
        <f>SUM(K53:K57)</f>
        <v>10500000</v>
      </c>
      <c r="L52" s="431">
        <f>SUM(L53:L57)</f>
        <v>0.33294239554336624</v>
      </c>
      <c r="M52" s="458">
        <f>SUM(M53:M57)</f>
        <v>24264600</v>
      </c>
      <c r="N52" s="447"/>
      <c r="O52" s="432"/>
      <c r="P52" s="432"/>
      <c r="Q52" s="253"/>
    </row>
    <row r="53" spans="1:17" s="230" customFormat="1" ht="33" customHeight="1" x14ac:dyDescent="0.25">
      <c r="A53" s="411"/>
      <c r="B53" s="513" t="s">
        <v>254</v>
      </c>
      <c r="C53" s="242"/>
      <c r="D53" s="265">
        <v>1</v>
      </c>
      <c r="E53" s="250" t="str">
        <f>PEMDES!C8</f>
        <v>: Peningkatan Efektifitas Kegiatan Pemberdayaan Masyarakat di Wilayah Kecamatan</v>
      </c>
      <c r="F53" s="245">
        <f>PEMDES!F23</f>
        <v>19999800</v>
      </c>
      <c r="G53" s="245">
        <f>F53/F$63*100</f>
        <v>0.63416964975125878</v>
      </c>
      <c r="H53" s="245">
        <f>(I53/F53)*100</f>
        <v>27.375273752737527</v>
      </c>
      <c r="I53" s="245">
        <f>PEMDES!M23</f>
        <v>5475000</v>
      </c>
      <c r="J53" s="245">
        <f>G53*H53/100</f>
        <v>0.17360567767618384</v>
      </c>
      <c r="K53" s="245">
        <f t="shared" ref="K53:K57" si="38">I53</f>
        <v>5475000</v>
      </c>
      <c r="L53" s="245">
        <f>K53/F63*100</f>
        <v>0.17360567767618384</v>
      </c>
      <c r="M53" s="245">
        <f t="shared" ref="M53:M57" si="39">F53-K53</f>
        <v>14524800</v>
      </c>
      <c r="N53" s="246"/>
      <c r="O53" s="246"/>
      <c r="P53" s="246"/>
      <c r="Q53" s="247"/>
    </row>
    <row r="54" spans="1:17" s="230" customFormat="1" ht="31.5" customHeight="1" x14ac:dyDescent="0.25">
      <c r="A54" s="411"/>
      <c r="B54" s="248"/>
      <c r="C54" s="242"/>
      <c r="D54" s="243">
        <v>2</v>
      </c>
      <c r="E54" s="250" t="str">
        <f>PEMDES!C83</f>
        <v>:Fasilitasi Pelaksanaan Tugas, Fungsi, dan Kewajiban Lembaga Kemasyarakatan</v>
      </c>
      <c r="F54" s="245">
        <f>PEMDES!F95</f>
        <v>0</v>
      </c>
      <c r="G54" s="245">
        <f>F54/F$63*100</f>
        <v>0</v>
      </c>
      <c r="H54" s="245">
        <v>0</v>
      </c>
      <c r="I54" s="245">
        <f>PEMDES!M95</f>
        <v>0</v>
      </c>
      <c r="J54" s="245">
        <f t="shared" ref="J54:J55" si="40">G54*H54/100</f>
        <v>0</v>
      </c>
      <c r="K54" s="245">
        <f t="shared" ref="K54:K55" si="41">I54</f>
        <v>0</v>
      </c>
      <c r="L54" s="245">
        <f>K54/F63*100</f>
        <v>0</v>
      </c>
      <c r="M54" s="245">
        <f t="shared" si="39"/>
        <v>0</v>
      </c>
      <c r="N54" s="246"/>
      <c r="O54" s="246"/>
      <c r="P54" s="246"/>
      <c r="Q54" s="247"/>
    </row>
    <row r="55" spans="1:17" s="230" customFormat="1" ht="21.95" customHeight="1" x14ac:dyDescent="0.25">
      <c r="A55" s="411"/>
      <c r="B55" s="248"/>
      <c r="C55" s="242"/>
      <c r="D55" s="243">
        <v>3</v>
      </c>
      <c r="E55" s="250" t="str">
        <f>PEMDES!C113</f>
        <v>: Fasilitasi Pengembangan Usaha Ekonomi Masyarakat</v>
      </c>
      <c r="F55" s="245">
        <f>PEMDES!F123</f>
        <v>0</v>
      </c>
      <c r="G55" s="245">
        <f>F55/F$63*100</f>
        <v>0</v>
      </c>
      <c r="H55" s="245">
        <v>0</v>
      </c>
      <c r="I55" s="245">
        <f>PEMDES!M123</f>
        <v>0</v>
      </c>
      <c r="J55" s="245">
        <f t="shared" si="40"/>
        <v>0</v>
      </c>
      <c r="K55" s="245">
        <f t="shared" si="41"/>
        <v>0</v>
      </c>
      <c r="L55" s="245">
        <f>K55/F63*100</f>
        <v>0</v>
      </c>
      <c r="M55" s="245">
        <f t="shared" si="39"/>
        <v>0</v>
      </c>
      <c r="N55" s="246"/>
      <c r="O55" s="246"/>
      <c r="P55" s="246"/>
      <c r="Q55" s="247"/>
    </row>
    <row r="56" spans="1:17" s="230" customFormat="1" ht="31.5" customHeight="1" x14ac:dyDescent="0.25">
      <c r="A56" s="411"/>
      <c r="B56" s="248"/>
      <c r="C56" s="242"/>
      <c r="D56" s="243">
        <v>4</v>
      </c>
      <c r="E56" s="250" t="str">
        <f>PEMDES!C159</f>
        <v>: Sinkronisasi Program Kerja dan Kegiatan Pemberdayaan Masyarakat yang Dilakukan oleh Pemerintah dan Swasta di Wilayah Kerja Kecamatan</v>
      </c>
      <c r="F56" s="245">
        <f>PEMDES!F174</f>
        <v>7765000</v>
      </c>
      <c r="G56" s="245">
        <f>F56/F$63*100</f>
        <v>0.24621882870421324</v>
      </c>
      <c r="H56" s="245">
        <f>(I56/F56)*100</f>
        <v>0</v>
      </c>
      <c r="I56" s="245">
        <f>PEMDES!M174</f>
        <v>0</v>
      </c>
      <c r="J56" s="245">
        <f t="shared" ref="J56" si="42">G56*H56/100</f>
        <v>0</v>
      </c>
      <c r="K56" s="245">
        <f t="shared" ref="K56" si="43">I56</f>
        <v>0</v>
      </c>
      <c r="L56" s="245">
        <f>K56/F63*100</f>
        <v>0</v>
      </c>
      <c r="M56" s="245">
        <f t="shared" si="39"/>
        <v>7765000</v>
      </c>
      <c r="N56" s="246"/>
      <c r="O56" s="246"/>
      <c r="P56" s="246"/>
      <c r="Q56" s="247"/>
    </row>
    <row r="57" spans="1:17" s="230" customFormat="1" ht="31.5" customHeight="1" x14ac:dyDescent="0.25">
      <c r="A57" s="412"/>
      <c r="B57" s="413"/>
      <c r="C57" s="448"/>
      <c r="D57" s="415">
        <v>5</v>
      </c>
      <c r="E57" s="437" t="str">
        <f>PEMDES!C50</f>
        <v>: Fasilitasi Penyusunan Program dan Pelaksanaan Pemberdayaan Masyarakat Desa</v>
      </c>
      <c r="F57" s="417">
        <f>PEMDES!F64</f>
        <v>6999800</v>
      </c>
      <c r="G57" s="417">
        <f>F57/F$63*100</f>
        <v>0.22195525526899573</v>
      </c>
      <c r="H57" s="417">
        <f>(I57/F57)*100</f>
        <v>71.787765364724706</v>
      </c>
      <c r="I57" s="417">
        <f>PEMDES!M64</f>
        <v>5025000</v>
      </c>
      <c r="J57" s="417">
        <f t="shared" ref="J57" si="44">G57*H57/100</f>
        <v>0.15933671786718243</v>
      </c>
      <c r="K57" s="417">
        <f t="shared" si="38"/>
        <v>5025000</v>
      </c>
      <c r="L57" s="417">
        <f>K57/F63*100</f>
        <v>0.15933671786718243</v>
      </c>
      <c r="M57" s="245">
        <f t="shared" si="39"/>
        <v>1974800</v>
      </c>
      <c r="N57" s="418"/>
      <c r="O57" s="418"/>
      <c r="P57" s="418"/>
      <c r="Q57" s="247"/>
    </row>
    <row r="58" spans="1:17" s="230" customFormat="1" ht="12" customHeight="1" x14ac:dyDescent="0.25">
      <c r="A58" s="420"/>
      <c r="B58" s="421"/>
      <c r="C58" s="449"/>
      <c r="D58" s="265"/>
      <c r="F58" s="450"/>
      <c r="G58" s="450"/>
      <c r="H58" s="450"/>
      <c r="I58" s="424"/>
      <c r="J58" s="424"/>
      <c r="K58" s="424"/>
      <c r="L58" s="424"/>
      <c r="M58" s="450"/>
      <c r="N58" s="425"/>
      <c r="O58" s="425"/>
      <c r="P58" s="426"/>
      <c r="Q58" s="247"/>
    </row>
    <row r="59" spans="1:17" s="230" customFormat="1" ht="16.899999999999999" customHeight="1" x14ac:dyDescent="0.25">
      <c r="A59" s="427">
        <v>7</v>
      </c>
      <c r="B59" s="433" t="s">
        <v>183</v>
      </c>
      <c r="C59" s="446"/>
      <c r="D59" s="428"/>
      <c r="E59" s="429" t="s">
        <v>34</v>
      </c>
      <c r="F59" s="431">
        <f>F60+F61</f>
        <v>8999800</v>
      </c>
      <c r="G59" s="431">
        <f>SUM(G60:G61)</f>
        <v>0.28537285442011312</v>
      </c>
      <c r="H59" s="431">
        <f>K59/F59*100</f>
        <v>100</v>
      </c>
      <c r="I59" s="431">
        <f>SUM(I60:I61)</f>
        <v>8999800</v>
      </c>
      <c r="J59" s="431">
        <f>SUM(J60:J61)</f>
        <v>0.28537285442011312</v>
      </c>
      <c r="K59" s="431">
        <f>SUM(K60:K61)</f>
        <v>8999800</v>
      </c>
      <c r="L59" s="431">
        <f>SUM(L60:L61)</f>
        <v>0.28537285442011312</v>
      </c>
      <c r="M59" s="458">
        <f>SUM(M60:M61)</f>
        <v>0</v>
      </c>
      <c r="N59" s="432"/>
      <c r="O59" s="432"/>
      <c r="P59" s="432"/>
      <c r="Q59" s="247"/>
    </row>
    <row r="60" spans="1:17" s="230" customFormat="1" ht="33" customHeight="1" x14ac:dyDescent="0.25">
      <c r="A60" s="451"/>
      <c r="B60" s="513" t="s">
        <v>255</v>
      </c>
      <c r="C60" s="266"/>
      <c r="D60" s="243">
        <v>1</v>
      </c>
      <c r="E60" s="263" t="str">
        <f>EKBANG!C8</f>
        <v>: Fasilitasi Penyusunan Perencanaan Pembangunan Partisipatif</v>
      </c>
      <c r="F60" s="245">
        <f>EKBANG!F22</f>
        <v>8999800</v>
      </c>
      <c r="G60" s="245">
        <f>F60/F$63*100</f>
        <v>0.28537285442011312</v>
      </c>
      <c r="H60" s="245">
        <f>(I60/F60)*100</f>
        <v>100</v>
      </c>
      <c r="I60" s="245">
        <f>EKBANG!M22</f>
        <v>8999800</v>
      </c>
      <c r="J60" s="245">
        <f>G60*H60/100</f>
        <v>0.28537285442011312</v>
      </c>
      <c r="K60" s="431">
        <f>I60</f>
        <v>8999800</v>
      </c>
      <c r="L60" s="245">
        <f>K60/F63*100</f>
        <v>0.28537285442011312</v>
      </c>
      <c r="M60" s="245">
        <f t="shared" ref="M60:M61" si="45">F60-K60</f>
        <v>0</v>
      </c>
      <c r="N60" s="246"/>
      <c r="O60" s="246"/>
      <c r="P60" s="246"/>
      <c r="Q60" s="253"/>
    </row>
    <row r="61" spans="1:17" s="230" customFormat="1" ht="33" customHeight="1" x14ac:dyDescent="0.25">
      <c r="A61" s="451"/>
      <c r="B61" s="267"/>
      <c r="C61" s="266"/>
      <c r="D61" s="243">
        <v>2</v>
      </c>
      <c r="E61" s="263" t="str">
        <f>EKBANG!C46</f>
        <v>: Fasilitasi Sinkronisasi Perencanaan Pembangunan Daerah dengan Pembangunan Desa</v>
      </c>
      <c r="F61" s="245">
        <f>EKBANG!F59</f>
        <v>0</v>
      </c>
      <c r="G61" s="245">
        <f>F61/F$63*100</f>
        <v>0</v>
      </c>
      <c r="H61" s="245">
        <v>0</v>
      </c>
      <c r="I61" s="245">
        <f>EKBANG!M59</f>
        <v>0</v>
      </c>
      <c r="J61" s="245">
        <f>G61*H61/100</f>
        <v>0</v>
      </c>
      <c r="K61" s="431">
        <f>I61</f>
        <v>0</v>
      </c>
      <c r="L61" s="245">
        <f>K61/F63*100</f>
        <v>0</v>
      </c>
      <c r="M61" s="245">
        <f t="shared" si="45"/>
        <v>0</v>
      </c>
      <c r="N61" s="246"/>
      <c r="O61" s="246"/>
      <c r="P61" s="246"/>
      <c r="Q61" s="247"/>
    </row>
    <row r="62" spans="1:17" ht="12" customHeight="1" x14ac:dyDescent="0.25">
      <c r="A62" s="452"/>
      <c r="B62" s="453"/>
      <c r="C62" s="454"/>
      <c r="D62" s="455"/>
      <c r="E62" s="456"/>
      <c r="F62" s="457"/>
      <c r="G62" s="457"/>
      <c r="H62" s="457"/>
      <c r="I62" s="60"/>
      <c r="J62" s="245"/>
      <c r="K62" s="431"/>
      <c r="L62" s="60"/>
      <c r="M62" s="457"/>
      <c r="N62" s="61"/>
      <c r="O62" s="61"/>
      <c r="P62" s="61"/>
    </row>
    <row r="63" spans="1:17" ht="17.25" customHeight="1" thickBot="1" x14ac:dyDescent="0.3">
      <c r="A63" s="635" t="s">
        <v>35</v>
      </c>
      <c r="B63" s="636"/>
      <c r="C63" s="637"/>
      <c r="D63" s="212"/>
      <c r="E63" s="469"/>
      <c r="F63" s="213">
        <f>F13+F23+F39+F44+F48+F52+F59</f>
        <v>3153698700</v>
      </c>
      <c r="G63" s="213">
        <f>G13+G23+G39+G44+G48+G52+G59</f>
        <v>100.00000000000001</v>
      </c>
      <c r="H63" s="214">
        <f>K63/F63*100</f>
        <v>40.101933834072355</v>
      </c>
      <c r="I63" s="213">
        <f>I13+I23+I39+I44+I48+I52+I59</f>
        <v>1264694166</v>
      </c>
      <c r="J63" s="213">
        <f>J13+J23+J39+J44+J48+J52+J59</f>
        <v>40.101933834072369</v>
      </c>
      <c r="K63" s="213">
        <f>K13+K23+K39+K44+K48+K52+K59</f>
        <v>1264694166</v>
      </c>
      <c r="L63" s="213">
        <f>L13+L23+L39+L44+L48+L52+L59</f>
        <v>40.101933834072362</v>
      </c>
      <c r="M63" s="213">
        <f>M13+M23+M39+M44+M48+M52+M59</f>
        <v>1889004534</v>
      </c>
      <c r="N63" s="215"/>
      <c r="O63" s="215"/>
      <c r="P63" s="216"/>
    </row>
    <row r="64" spans="1:17" s="230" customFormat="1" ht="17.100000000000001" customHeight="1" thickTop="1" x14ac:dyDescent="0.25">
      <c r="A64" s="471"/>
      <c r="B64" s="471"/>
      <c r="C64" s="471"/>
      <c r="D64" s="472"/>
      <c r="E64" s="471"/>
      <c r="F64" s="473"/>
      <c r="G64" s="474"/>
      <c r="H64" s="475"/>
      <c r="I64" s="473"/>
      <c r="J64" s="473"/>
      <c r="K64" s="473"/>
      <c r="L64" s="473"/>
      <c r="M64" s="475"/>
      <c r="N64" s="472"/>
      <c r="O64" s="472"/>
      <c r="P64" s="472"/>
      <c r="Q64" s="247"/>
    </row>
    <row r="65" spans="1:17" ht="15" customHeight="1" x14ac:dyDescent="0.25">
      <c r="A65" s="53"/>
      <c r="B65" s="55" t="s">
        <v>36</v>
      </c>
      <c r="C65" s="55"/>
      <c r="D65" s="55"/>
      <c r="E65" s="56"/>
      <c r="F65" s="459"/>
      <c r="G65" s="56"/>
      <c r="H65" s="53"/>
      <c r="I65" s="62"/>
      <c r="J65" s="53"/>
      <c r="K65" s="63"/>
      <c r="L65" s="31" t="str">
        <f>'UMUM,KEPEGAWAIAN DAN HUKUM'!L24</f>
        <v>Matalalang,  28 Mei 2025</v>
      </c>
      <c r="M65" s="53"/>
      <c r="N65" s="1"/>
      <c r="O65" s="64"/>
      <c r="P65" s="1"/>
    </row>
    <row r="66" spans="1:17" ht="14.25" customHeight="1" x14ac:dyDescent="0.25">
      <c r="A66" s="53"/>
      <c r="B66" s="57" t="s">
        <v>37</v>
      </c>
      <c r="C66" s="57"/>
      <c r="D66" s="57"/>
      <c r="E66" s="57"/>
      <c r="F66" s="63"/>
      <c r="G66" s="57"/>
      <c r="H66" s="53"/>
      <c r="I66" s="65"/>
      <c r="J66" s="53"/>
      <c r="K66" s="63"/>
      <c r="L66" s="5" t="s">
        <v>38</v>
      </c>
      <c r="M66" s="53"/>
      <c r="N66" s="1"/>
      <c r="O66" s="66"/>
      <c r="P66" s="1"/>
    </row>
    <row r="67" spans="1:17" ht="12" customHeight="1" x14ac:dyDescent="0.25">
      <c r="A67" s="53"/>
      <c r="B67" s="57"/>
      <c r="C67" s="57"/>
      <c r="D67" s="57"/>
      <c r="E67" s="58"/>
      <c r="F67" s="272"/>
      <c r="G67" s="57"/>
      <c r="H67" s="53"/>
      <c r="I67" s="65"/>
      <c r="J67" s="53"/>
      <c r="K67" s="63"/>
      <c r="L67" s="53"/>
      <c r="M67" s="53"/>
      <c r="N67" s="1"/>
      <c r="O67" s="52"/>
      <c r="P67" s="1"/>
    </row>
    <row r="68" spans="1:17" ht="12" customHeight="1" x14ac:dyDescent="0.25">
      <c r="A68" s="53"/>
      <c r="B68" s="57"/>
      <c r="C68" s="57"/>
      <c r="D68" s="57"/>
      <c r="E68" s="58"/>
      <c r="F68" s="59"/>
      <c r="G68" s="57"/>
      <c r="H68" s="53"/>
      <c r="I68" s="53"/>
      <c r="J68" s="53"/>
      <c r="K68" s="67"/>
      <c r="L68" s="5"/>
      <c r="M68" s="53"/>
      <c r="N68" s="1"/>
      <c r="O68" s="52"/>
      <c r="P68" s="1"/>
    </row>
    <row r="69" spans="1:17" ht="12" customHeight="1" x14ac:dyDescent="0.25">
      <c r="A69" s="53"/>
      <c r="B69" s="57" t="s">
        <v>39</v>
      </c>
      <c r="C69" s="69" t="s">
        <v>40</v>
      </c>
      <c r="D69" s="57" t="s">
        <v>41</v>
      </c>
      <c r="E69" s="63"/>
      <c r="F69" s="58"/>
      <c r="G69" s="57"/>
      <c r="H69" s="56"/>
      <c r="I69" s="65"/>
      <c r="J69" s="56"/>
      <c r="K69" s="81"/>
      <c r="L69" s="5"/>
      <c r="M69" s="56"/>
      <c r="N69" s="1"/>
      <c r="O69" s="66"/>
      <c r="P69" s="1"/>
      <c r="Q69" s="536" t="s">
        <v>121</v>
      </c>
    </row>
    <row r="70" spans="1:17" ht="13.5" customHeight="1" x14ac:dyDescent="0.25">
      <c r="A70" s="53"/>
      <c r="B70" s="57" t="s">
        <v>42</v>
      </c>
      <c r="C70" s="69" t="s">
        <v>40</v>
      </c>
      <c r="D70" s="57" t="s">
        <v>43</v>
      </c>
      <c r="E70" s="58"/>
      <c r="F70" s="58"/>
      <c r="G70" s="57"/>
      <c r="H70" s="56"/>
      <c r="I70" s="62"/>
      <c r="J70" s="56"/>
      <c r="K70" s="53"/>
      <c r="L70" s="82" t="s">
        <v>129</v>
      </c>
      <c r="M70" s="56"/>
      <c r="N70" s="1"/>
      <c r="O70" s="83"/>
      <c r="P70" s="1"/>
      <c r="Q70" s="537">
        <f>K63-I27</f>
        <v>237691793</v>
      </c>
    </row>
    <row r="71" spans="1:17" ht="12" customHeight="1" x14ac:dyDescent="0.25">
      <c r="A71" s="53"/>
      <c r="B71" s="57"/>
      <c r="C71" s="57"/>
      <c r="D71" s="57" t="s">
        <v>44</v>
      </c>
      <c r="E71" s="59"/>
      <c r="F71" s="58"/>
      <c r="G71" s="57"/>
      <c r="H71" s="56"/>
      <c r="I71" s="53"/>
      <c r="J71" s="56"/>
      <c r="K71" s="53"/>
      <c r="L71" s="84" t="s">
        <v>204</v>
      </c>
      <c r="M71" s="56"/>
      <c r="N71" s="1"/>
      <c r="O71" s="66"/>
      <c r="P71" s="1"/>
      <c r="Q71" s="538"/>
    </row>
    <row r="72" spans="1:17" ht="12" customHeight="1" x14ac:dyDescent="0.25">
      <c r="A72" s="53"/>
      <c r="B72" s="57" t="s">
        <v>45</v>
      </c>
      <c r="C72" s="69" t="s">
        <v>40</v>
      </c>
      <c r="D72" s="70"/>
      <c r="E72" s="71"/>
      <c r="F72" s="57"/>
      <c r="G72" s="57"/>
      <c r="H72" s="56"/>
      <c r="I72" s="56"/>
      <c r="J72" s="56"/>
      <c r="K72" s="56">
        <v>427629811</v>
      </c>
      <c r="L72" s="85" t="s">
        <v>131</v>
      </c>
      <c r="M72" s="56"/>
      <c r="N72" s="1"/>
      <c r="O72" s="1"/>
      <c r="P72" s="1"/>
      <c r="Q72" s="537">
        <f>F63-F27</f>
        <v>442567700</v>
      </c>
    </row>
    <row r="73" spans="1:17" ht="12" customHeight="1" x14ac:dyDescent="0.25">
      <c r="A73" s="53"/>
      <c r="B73" s="70"/>
      <c r="C73" s="70"/>
      <c r="D73" s="57" t="s">
        <v>46</v>
      </c>
      <c r="E73" s="72"/>
      <c r="F73" s="57"/>
      <c r="G73" s="57"/>
      <c r="H73" s="56"/>
      <c r="I73" s="56"/>
      <c r="J73" s="56"/>
      <c r="K73" s="56">
        <v>70000000</v>
      </c>
      <c r="L73" s="56"/>
      <c r="M73" s="56"/>
      <c r="N73" s="1"/>
      <c r="O73" s="1"/>
      <c r="P73" s="1"/>
    </row>
    <row r="74" spans="1:17" ht="12" customHeight="1" x14ac:dyDescent="0.25">
      <c r="A74" s="53"/>
      <c r="B74" s="57" t="s">
        <v>47</v>
      </c>
      <c r="C74" s="69" t="s">
        <v>40</v>
      </c>
      <c r="D74" s="57" t="s">
        <v>48</v>
      </c>
      <c r="E74" s="59"/>
      <c r="F74" s="57"/>
      <c r="G74" s="57"/>
      <c r="H74" s="56"/>
      <c r="I74" s="56"/>
      <c r="J74" s="56"/>
      <c r="K74" s="56"/>
      <c r="L74" s="56"/>
      <c r="M74" s="56"/>
      <c r="N74" s="1"/>
      <c r="O74" s="1"/>
      <c r="P74" s="1"/>
    </row>
    <row r="75" spans="1:17" ht="12" customHeight="1" x14ac:dyDescent="0.25">
      <c r="A75" s="53"/>
      <c r="B75" s="69" t="s">
        <v>49</v>
      </c>
      <c r="C75" s="69" t="s">
        <v>40</v>
      </c>
      <c r="D75" s="57" t="s">
        <v>50</v>
      </c>
      <c r="E75" s="58"/>
      <c r="F75" s="57"/>
      <c r="G75" s="57"/>
      <c r="H75" s="56"/>
      <c r="I75" s="56"/>
      <c r="J75" s="56"/>
      <c r="K75" s="56">
        <f>SUM(K72:K73)</f>
        <v>497629811</v>
      </c>
      <c r="L75" s="56"/>
      <c r="M75" s="56"/>
      <c r="N75" s="1"/>
      <c r="O75" s="1"/>
      <c r="P75" s="1"/>
    </row>
    <row r="76" spans="1:17" ht="12" customHeight="1" x14ac:dyDescent="0.25">
      <c r="A76" s="53"/>
      <c r="B76" s="69" t="s">
        <v>51</v>
      </c>
      <c r="C76" s="69" t="s">
        <v>40</v>
      </c>
      <c r="D76" s="57" t="s">
        <v>52</v>
      </c>
      <c r="E76" s="58"/>
      <c r="F76" s="57"/>
      <c r="G76" s="57"/>
      <c r="H76" s="56"/>
      <c r="I76" s="56"/>
      <c r="J76" s="56"/>
      <c r="K76" s="53"/>
      <c r="L76" s="56"/>
      <c r="M76" s="56"/>
      <c r="N76" s="1"/>
      <c r="O76" s="1"/>
      <c r="P76" s="1"/>
    </row>
    <row r="77" spans="1:17" ht="12" customHeight="1" x14ac:dyDescent="0.25">
      <c r="A77" s="53"/>
      <c r="B77" s="69" t="s">
        <v>53</v>
      </c>
      <c r="C77" s="69" t="s">
        <v>40</v>
      </c>
      <c r="D77" s="57" t="s">
        <v>54</v>
      </c>
      <c r="E77" s="58"/>
      <c r="F77" s="57"/>
      <c r="G77" s="57"/>
      <c r="H77" s="56"/>
      <c r="I77" s="56"/>
      <c r="J77" s="56"/>
      <c r="K77" s="53"/>
      <c r="L77" s="56"/>
      <c r="M77" s="53"/>
      <c r="N77" s="1"/>
      <c r="O77" s="1"/>
      <c r="P77" s="1"/>
    </row>
    <row r="78" spans="1:17" ht="12" customHeight="1" x14ac:dyDescent="0.3">
      <c r="A78" s="73"/>
      <c r="B78" s="74" t="s">
        <v>55</v>
      </c>
      <c r="C78" s="74" t="s">
        <v>40</v>
      </c>
      <c r="D78" s="75" t="s">
        <v>56</v>
      </c>
      <c r="E78" s="73"/>
      <c r="F78" s="76"/>
      <c r="G78" s="77"/>
      <c r="H78" s="77"/>
      <c r="I78" s="77"/>
      <c r="J78" s="77"/>
      <c r="K78" s="77"/>
      <c r="L78" s="77"/>
      <c r="M78" s="73"/>
      <c r="N78" s="68"/>
      <c r="O78" s="68"/>
      <c r="P78" s="68"/>
    </row>
    <row r="79" spans="1:17" ht="12" customHeight="1" x14ac:dyDescent="0.3">
      <c r="A79" s="73"/>
      <c r="B79" s="74" t="s">
        <v>57</v>
      </c>
      <c r="C79" s="74" t="s">
        <v>40</v>
      </c>
      <c r="D79" s="74" t="s">
        <v>58</v>
      </c>
      <c r="E79" s="78"/>
      <c r="F79" s="76"/>
      <c r="G79" s="77"/>
      <c r="H79" s="77"/>
      <c r="I79" s="77"/>
      <c r="J79" s="77"/>
      <c r="K79" s="77"/>
      <c r="L79" s="77"/>
      <c r="M79" s="73"/>
      <c r="N79" s="68"/>
      <c r="O79" s="68"/>
      <c r="P79" s="68"/>
    </row>
    <row r="80" spans="1:17" ht="12" customHeight="1" x14ac:dyDescent="0.3">
      <c r="A80" s="73"/>
      <c r="B80" s="74" t="s">
        <v>59</v>
      </c>
      <c r="C80" s="74" t="s">
        <v>40</v>
      </c>
      <c r="D80" s="75" t="s">
        <v>60</v>
      </c>
      <c r="E80" s="78"/>
      <c r="F80" s="77"/>
      <c r="G80" s="77"/>
      <c r="H80" s="77"/>
      <c r="I80" s="77"/>
      <c r="J80" s="77"/>
      <c r="K80" s="77"/>
      <c r="L80" s="77"/>
      <c r="M80" s="73"/>
      <c r="N80" s="68"/>
      <c r="O80" s="68"/>
      <c r="P80" s="68"/>
    </row>
    <row r="81" spans="1:16" ht="12" customHeight="1" x14ac:dyDescent="0.3">
      <c r="A81" s="73"/>
      <c r="B81" s="74" t="s">
        <v>61</v>
      </c>
      <c r="C81" s="74" t="s">
        <v>40</v>
      </c>
      <c r="D81" s="75" t="s">
        <v>62</v>
      </c>
      <c r="E81" s="79"/>
      <c r="F81" s="77"/>
      <c r="G81" s="77"/>
      <c r="H81" s="77"/>
      <c r="I81" s="77"/>
      <c r="J81" s="77"/>
      <c r="K81" s="77"/>
      <c r="L81" s="77"/>
      <c r="M81" s="73"/>
      <c r="N81" s="68"/>
      <c r="O81" s="68"/>
      <c r="P81" s="68"/>
    </row>
    <row r="82" spans="1:16" ht="12" customHeight="1" x14ac:dyDescent="0.3">
      <c r="A82" s="73"/>
      <c r="B82" s="74" t="s">
        <v>63</v>
      </c>
      <c r="C82" s="74" t="s">
        <v>40</v>
      </c>
      <c r="D82" s="75" t="s">
        <v>64</v>
      </c>
      <c r="E82" s="77"/>
      <c r="F82" s="77"/>
      <c r="G82" s="77"/>
      <c r="H82" s="77"/>
      <c r="I82" s="77"/>
      <c r="J82" s="77"/>
      <c r="K82" s="77"/>
      <c r="L82" s="77"/>
      <c r="M82" s="73"/>
      <c r="N82" s="68"/>
      <c r="O82" s="68"/>
      <c r="P82" s="68"/>
    </row>
    <row r="83" spans="1:16" ht="12" customHeight="1" x14ac:dyDescent="0.3">
      <c r="A83" s="68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68"/>
      <c r="N83" s="68"/>
      <c r="O83" s="68"/>
      <c r="P83" s="68"/>
    </row>
    <row r="84" spans="1:16" ht="12" customHeight="1" x14ac:dyDescent="0.3">
      <c r="A84" s="68"/>
      <c r="B84" s="68"/>
      <c r="C84" s="68"/>
      <c r="D84" s="68"/>
      <c r="E84" s="80"/>
      <c r="F84" s="80"/>
      <c r="G84" s="80"/>
      <c r="H84" s="80"/>
      <c r="I84" s="80"/>
      <c r="J84" s="80"/>
      <c r="K84" s="80"/>
      <c r="L84" s="80"/>
      <c r="M84" s="68"/>
      <c r="N84" s="68"/>
      <c r="O84" s="68"/>
      <c r="P84" s="68"/>
    </row>
    <row r="85" spans="1:16" ht="12" customHeight="1" x14ac:dyDescent="0.3">
      <c r="A85" s="68"/>
      <c r="B85" s="68"/>
      <c r="C85" s="68"/>
      <c r="D85" s="68"/>
      <c r="E85" s="80"/>
      <c r="F85" s="80"/>
      <c r="G85" s="80"/>
      <c r="H85" s="80"/>
      <c r="I85" s="80"/>
      <c r="J85" s="80"/>
      <c r="K85" s="80"/>
      <c r="L85" s="80"/>
      <c r="M85" s="68"/>
      <c r="N85" s="68"/>
      <c r="O85" s="68"/>
      <c r="P85" s="68"/>
    </row>
    <row r="86" spans="1:16" ht="12" customHeight="1" x14ac:dyDescent="0.3">
      <c r="A86" s="68"/>
      <c r="B86" s="68"/>
      <c r="C86" s="68"/>
      <c r="D86" s="68"/>
      <c r="E86" s="80"/>
      <c r="F86" s="80"/>
      <c r="G86" s="80"/>
      <c r="H86" s="80"/>
      <c r="I86" s="80"/>
      <c r="J86" s="80"/>
      <c r="K86" s="80"/>
      <c r="L86" s="80"/>
      <c r="M86" s="68"/>
      <c r="N86" s="68"/>
      <c r="O86" s="68"/>
      <c r="P86" s="68"/>
    </row>
    <row r="87" spans="1:16" ht="12" customHeight="1" x14ac:dyDescent="0.3">
      <c r="A87" s="68"/>
      <c r="B87" s="68"/>
      <c r="C87" s="68"/>
      <c r="D87" s="68"/>
      <c r="E87" s="80"/>
      <c r="F87" s="80"/>
      <c r="G87" s="80"/>
      <c r="H87" s="80"/>
      <c r="I87" s="80"/>
      <c r="J87" s="80"/>
      <c r="K87" s="80"/>
      <c r="L87" s="80"/>
      <c r="M87" s="68"/>
      <c r="N87" s="68"/>
      <c r="O87" s="68"/>
      <c r="P87" s="68"/>
    </row>
    <row r="88" spans="1:16" ht="12" customHeight="1" x14ac:dyDescent="0.3">
      <c r="A88" s="68"/>
      <c r="B88" s="68"/>
      <c r="C88" s="68"/>
      <c r="D88" s="68"/>
      <c r="E88" s="80"/>
      <c r="F88" s="80"/>
      <c r="G88" s="80"/>
      <c r="H88" s="80"/>
      <c r="I88" s="80"/>
      <c r="J88" s="80"/>
      <c r="K88" s="80"/>
      <c r="L88" s="80"/>
      <c r="M88" s="68"/>
      <c r="N88" s="68"/>
      <c r="O88" s="68"/>
      <c r="P88" s="68"/>
    </row>
    <row r="89" spans="1:16" ht="12" customHeight="1" x14ac:dyDescent="0.3">
      <c r="A89" s="68"/>
      <c r="B89" s="68"/>
      <c r="C89" s="68"/>
      <c r="D89" s="68"/>
      <c r="E89" s="80"/>
      <c r="F89" s="80"/>
      <c r="G89" s="80"/>
      <c r="H89" s="80"/>
      <c r="I89" s="80"/>
      <c r="J89" s="80"/>
      <c r="K89" s="80"/>
      <c r="L89" s="80"/>
      <c r="M89" s="68"/>
      <c r="N89" s="68"/>
      <c r="O89" s="68"/>
      <c r="P89" s="68"/>
    </row>
    <row r="90" spans="1:16" ht="12" customHeight="1" x14ac:dyDescent="0.3">
      <c r="A90" s="68"/>
      <c r="B90" s="68"/>
      <c r="C90" s="68"/>
      <c r="D90" s="68"/>
      <c r="E90" s="80"/>
      <c r="F90" s="80"/>
      <c r="G90" s="80"/>
      <c r="H90" s="80"/>
      <c r="I90" s="80"/>
      <c r="J90" s="80"/>
      <c r="K90" s="80"/>
      <c r="L90" s="80"/>
      <c r="M90" s="68"/>
      <c r="N90" s="68"/>
      <c r="O90" s="68"/>
      <c r="P90" s="68"/>
    </row>
    <row r="91" spans="1:16" ht="12" customHeight="1" x14ac:dyDescent="0.3">
      <c r="A91" s="68"/>
      <c r="B91" s="68"/>
      <c r="C91" s="68"/>
      <c r="D91" s="68"/>
      <c r="E91" s="80"/>
      <c r="F91" s="80"/>
      <c r="G91" s="80"/>
      <c r="H91" s="80"/>
      <c r="I91" s="80"/>
      <c r="J91" s="80"/>
      <c r="K91" s="80"/>
      <c r="L91" s="80"/>
      <c r="M91" s="68"/>
      <c r="N91" s="68"/>
      <c r="O91" s="68"/>
      <c r="P91" s="68"/>
    </row>
    <row r="92" spans="1:16" ht="12" customHeight="1" x14ac:dyDescent="0.3">
      <c r="A92" s="68"/>
      <c r="B92" s="68"/>
      <c r="C92" s="68"/>
      <c r="D92" s="68"/>
      <c r="E92" s="80"/>
      <c r="F92" s="80"/>
      <c r="G92" s="80"/>
      <c r="H92" s="80"/>
      <c r="I92" s="80"/>
      <c r="J92" s="80"/>
      <c r="K92" s="80"/>
      <c r="L92" s="80"/>
      <c r="M92" s="68"/>
      <c r="N92" s="68"/>
      <c r="O92" s="68"/>
      <c r="P92" s="68"/>
    </row>
    <row r="93" spans="1:16" ht="12" customHeight="1" x14ac:dyDescent="0.3">
      <c r="A93" s="68"/>
      <c r="B93" s="68"/>
      <c r="C93" s="68"/>
      <c r="D93" s="68"/>
      <c r="E93" s="80"/>
      <c r="F93" s="80"/>
      <c r="G93" s="80"/>
      <c r="H93" s="80"/>
      <c r="I93" s="80"/>
      <c r="J93" s="80"/>
      <c r="K93" s="80"/>
      <c r="L93" s="80"/>
      <c r="M93" s="68"/>
      <c r="N93" s="68"/>
      <c r="O93" s="68"/>
      <c r="P93" s="68"/>
    </row>
    <row r="94" spans="1:16" ht="12" customHeight="1" x14ac:dyDescent="0.3">
      <c r="A94" s="68"/>
      <c r="B94" s="68"/>
      <c r="C94" s="68"/>
      <c r="D94" s="68"/>
      <c r="E94" s="80"/>
      <c r="F94" s="80"/>
      <c r="G94" s="80"/>
      <c r="H94" s="80"/>
      <c r="I94" s="80"/>
      <c r="J94" s="80"/>
      <c r="K94" s="80"/>
      <c r="L94" s="80"/>
      <c r="M94" s="68"/>
      <c r="N94" s="68"/>
      <c r="O94" s="68"/>
      <c r="P94" s="68"/>
    </row>
    <row r="95" spans="1:16" ht="12" customHeight="1" x14ac:dyDescent="0.3">
      <c r="A95" s="68"/>
      <c r="B95" s="68"/>
      <c r="C95" s="68"/>
      <c r="D95" s="68"/>
      <c r="E95" s="80"/>
      <c r="F95" s="80"/>
      <c r="G95" s="80"/>
      <c r="H95" s="80"/>
      <c r="I95" s="80"/>
      <c r="J95" s="80"/>
      <c r="K95" s="80"/>
      <c r="L95" s="80"/>
      <c r="M95" s="68"/>
      <c r="N95" s="68"/>
      <c r="O95" s="68"/>
      <c r="P95" s="68"/>
    </row>
    <row r="96" spans="1:16" ht="12" customHeight="1" x14ac:dyDescent="0.3">
      <c r="A96" s="68"/>
      <c r="B96" s="68"/>
      <c r="C96" s="68"/>
      <c r="D96" s="68"/>
      <c r="E96" s="80"/>
      <c r="F96" s="80"/>
      <c r="G96" s="80"/>
      <c r="H96" s="80"/>
      <c r="I96" s="80"/>
      <c r="J96" s="80"/>
      <c r="K96" s="80"/>
      <c r="L96" s="80"/>
      <c r="M96" s="68"/>
      <c r="N96" s="68"/>
      <c r="O96" s="68"/>
      <c r="P96" s="68"/>
    </row>
    <row r="97" spans="1:16" ht="12" customHeight="1" x14ac:dyDescent="0.3">
      <c r="A97" s="68"/>
      <c r="B97" s="68"/>
      <c r="C97" s="68"/>
      <c r="D97" s="68"/>
      <c r="E97" s="80"/>
      <c r="F97" s="80"/>
      <c r="G97" s="80"/>
      <c r="H97" s="80"/>
      <c r="I97" s="80"/>
      <c r="J97" s="80"/>
      <c r="K97" s="80"/>
      <c r="L97" s="80"/>
      <c r="M97" s="68"/>
      <c r="N97" s="68"/>
      <c r="O97" s="68"/>
      <c r="P97" s="68"/>
    </row>
    <row r="98" spans="1:16" ht="12" customHeight="1" x14ac:dyDescent="0.3">
      <c r="A98" s="68"/>
      <c r="B98" s="68"/>
      <c r="C98" s="68"/>
      <c r="D98" s="68"/>
      <c r="E98" s="80"/>
      <c r="F98" s="80"/>
      <c r="G98" s="80"/>
      <c r="H98" s="80"/>
      <c r="I98" s="80"/>
      <c r="J98" s="80"/>
      <c r="K98" s="80"/>
      <c r="L98" s="80"/>
      <c r="M98" s="68"/>
      <c r="N98" s="68"/>
      <c r="O98" s="68"/>
      <c r="P98" s="68"/>
    </row>
    <row r="99" spans="1:16" ht="12" customHeight="1" x14ac:dyDescent="0.3">
      <c r="A99" s="68"/>
      <c r="B99" s="68"/>
      <c r="C99" s="68"/>
      <c r="D99" s="68"/>
      <c r="E99" s="80"/>
      <c r="F99" s="80"/>
      <c r="G99" s="80"/>
      <c r="H99" s="80"/>
      <c r="I99" s="80"/>
      <c r="J99" s="80"/>
      <c r="K99" s="80"/>
      <c r="L99" s="80"/>
      <c r="M99" s="68"/>
      <c r="N99" s="68"/>
      <c r="O99" s="68"/>
      <c r="P99" s="68"/>
    </row>
    <row r="100" spans="1:16" ht="12" customHeight="1" x14ac:dyDescent="0.3">
      <c r="A100" s="68"/>
      <c r="B100" s="68"/>
      <c r="C100" s="68"/>
      <c r="D100" s="68"/>
      <c r="E100" s="80"/>
      <c r="F100" s="80"/>
      <c r="G100" s="80"/>
      <c r="H100" s="80"/>
      <c r="I100" s="80"/>
      <c r="J100" s="80"/>
      <c r="K100" s="80"/>
      <c r="L100" s="80"/>
      <c r="M100" s="68"/>
      <c r="N100" s="68"/>
      <c r="O100" s="68"/>
      <c r="P100" s="68"/>
    </row>
    <row r="101" spans="1:16" ht="12" customHeight="1" x14ac:dyDescent="0.3">
      <c r="A101" s="68"/>
      <c r="B101" s="68"/>
      <c r="C101" s="68"/>
      <c r="D101" s="68"/>
      <c r="E101" s="80"/>
      <c r="F101" s="80"/>
      <c r="G101" s="80"/>
      <c r="H101" s="80"/>
      <c r="I101" s="80"/>
      <c r="J101" s="80"/>
      <c r="K101" s="80"/>
      <c r="L101" s="80"/>
      <c r="M101" s="68"/>
      <c r="N101" s="68"/>
      <c r="O101" s="68"/>
      <c r="P101" s="68"/>
    </row>
    <row r="102" spans="1:16" ht="12" customHeight="1" x14ac:dyDescent="0.3">
      <c r="A102" s="68"/>
      <c r="B102" s="68"/>
      <c r="C102" s="68"/>
      <c r="D102" s="68"/>
      <c r="E102" s="80"/>
      <c r="F102" s="80"/>
      <c r="G102" s="80"/>
      <c r="H102" s="80"/>
      <c r="I102" s="80"/>
      <c r="J102" s="80"/>
      <c r="K102" s="80"/>
      <c r="L102" s="80"/>
      <c r="M102" s="68"/>
      <c r="N102" s="68"/>
      <c r="O102" s="68"/>
      <c r="P102" s="68"/>
    </row>
    <row r="103" spans="1:16" ht="12" customHeight="1" x14ac:dyDescent="0.3">
      <c r="A103" s="68"/>
      <c r="B103" s="68"/>
      <c r="C103" s="68"/>
      <c r="D103" s="68"/>
      <c r="E103" s="80"/>
      <c r="F103" s="80"/>
      <c r="G103" s="80"/>
      <c r="H103" s="80"/>
      <c r="I103" s="80"/>
      <c r="J103" s="80"/>
      <c r="K103" s="80"/>
      <c r="L103" s="80"/>
      <c r="M103" s="68"/>
      <c r="N103" s="68"/>
      <c r="O103" s="68"/>
      <c r="P103" s="68"/>
    </row>
    <row r="104" spans="1:16" ht="12" customHeight="1" x14ac:dyDescent="0.3">
      <c r="A104" s="68"/>
      <c r="B104" s="68"/>
      <c r="C104" s="68"/>
      <c r="D104" s="68"/>
      <c r="E104" s="80"/>
      <c r="F104" s="80"/>
      <c r="G104" s="80"/>
      <c r="H104" s="80"/>
      <c r="I104" s="80"/>
      <c r="J104" s="80"/>
      <c r="K104" s="80"/>
      <c r="L104" s="80"/>
      <c r="M104" s="68"/>
      <c r="N104" s="68"/>
      <c r="O104" s="68"/>
      <c r="P104" s="68"/>
    </row>
    <row r="105" spans="1:16" ht="12" customHeight="1" x14ac:dyDescent="0.3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6" ht="12" customHeight="1" x14ac:dyDescent="0.3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6" ht="12" customHeight="1" x14ac:dyDescent="0.3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6" ht="12" customHeight="1" x14ac:dyDescent="0.3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6" ht="12" customHeight="1" x14ac:dyDescent="0.3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6" ht="12" customHeight="1" x14ac:dyDescent="0.3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6" ht="12" customHeight="1" x14ac:dyDescent="0.3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6" ht="12" customHeight="1" x14ac:dyDescent="0.3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  <row r="1001" ht="12" customHeight="1" x14ac:dyDescent="0.25"/>
    <row r="1002" ht="12" customHeight="1" x14ac:dyDescent="0.25"/>
    <row r="1003" ht="12" customHeight="1" x14ac:dyDescent="0.25"/>
    <row r="1004" ht="12" customHeight="1" x14ac:dyDescent="0.25"/>
    <row r="1005" ht="12" customHeight="1" x14ac:dyDescent="0.25"/>
    <row r="1006" ht="12" customHeight="1" x14ac:dyDescent="0.25"/>
    <row r="1007" ht="12" customHeight="1" x14ac:dyDescent="0.25"/>
    <row r="1008" ht="12" customHeight="1" x14ac:dyDescent="0.25"/>
    <row r="1009" ht="12" customHeight="1" x14ac:dyDescent="0.25"/>
    <row r="1010" ht="12" customHeight="1" x14ac:dyDescent="0.25"/>
    <row r="1011" ht="12" customHeight="1" x14ac:dyDescent="0.25"/>
    <row r="1012" ht="12" customHeight="1" x14ac:dyDescent="0.25"/>
    <row r="1013" ht="12" customHeight="1" x14ac:dyDescent="0.25"/>
    <row r="1014" ht="12" customHeight="1" x14ac:dyDescent="0.25"/>
    <row r="1015" ht="12" customHeight="1" x14ac:dyDescent="0.25"/>
    <row r="1016" ht="12" customHeight="1" x14ac:dyDescent="0.25"/>
    <row r="1017" ht="12" customHeight="1" x14ac:dyDescent="0.25"/>
    <row r="1018" ht="12" customHeight="1" x14ac:dyDescent="0.25"/>
    <row r="1019" ht="12" customHeight="1" x14ac:dyDescent="0.25"/>
    <row r="1020" ht="12" customHeight="1" x14ac:dyDescent="0.25"/>
    <row r="1021" ht="12" customHeight="1" x14ac:dyDescent="0.25"/>
    <row r="1022" ht="12" customHeight="1" x14ac:dyDescent="0.25"/>
    <row r="1023" ht="12" customHeight="1" x14ac:dyDescent="0.25"/>
    <row r="1024" ht="12" customHeight="1" x14ac:dyDescent="0.25"/>
    <row r="1025" ht="12" customHeight="1" x14ac:dyDescent="0.25"/>
    <row r="1026" ht="12" customHeight="1" x14ac:dyDescent="0.25"/>
    <row r="1027" ht="12" customHeight="1" x14ac:dyDescent="0.25"/>
    <row r="1028" ht="12" customHeight="1" x14ac:dyDescent="0.25"/>
    <row r="1029" ht="12" customHeight="1" x14ac:dyDescent="0.25"/>
    <row r="1030" ht="12" customHeight="1" x14ac:dyDescent="0.25"/>
    <row r="1031" ht="12" customHeight="1" x14ac:dyDescent="0.25"/>
    <row r="1032" ht="12" customHeight="1" x14ac:dyDescent="0.25"/>
    <row r="1033" ht="12" customHeight="1" x14ac:dyDescent="0.25"/>
    <row r="1034" ht="12" customHeight="1" x14ac:dyDescent="0.25"/>
    <row r="1035" ht="12" customHeight="1" x14ac:dyDescent="0.25"/>
    <row r="1036" ht="12" customHeight="1" x14ac:dyDescent="0.25"/>
    <row r="1037" ht="12" customHeight="1" x14ac:dyDescent="0.25"/>
    <row r="1038" ht="12" customHeight="1" x14ac:dyDescent="0.25"/>
    <row r="1039" ht="12" customHeight="1" x14ac:dyDescent="0.25"/>
    <row r="1040" ht="12" customHeight="1" x14ac:dyDescent="0.25"/>
    <row r="1041" ht="12" customHeight="1" x14ac:dyDescent="0.25"/>
    <row r="1042" ht="12" customHeight="1" x14ac:dyDescent="0.25"/>
    <row r="1043" ht="12" customHeight="1" x14ac:dyDescent="0.25"/>
    <row r="1044" ht="12" customHeight="1" x14ac:dyDescent="0.25"/>
    <row r="1045" ht="12" customHeight="1" x14ac:dyDescent="0.25"/>
    <row r="1046" ht="12" customHeight="1" x14ac:dyDescent="0.25"/>
    <row r="1047" ht="12" customHeight="1" x14ac:dyDescent="0.25"/>
    <row r="1048" ht="12" customHeight="1" x14ac:dyDescent="0.25"/>
    <row r="1049" ht="12" customHeight="1" x14ac:dyDescent="0.25"/>
    <row r="1050" ht="12" customHeight="1" x14ac:dyDescent="0.25"/>
    <row r="1051" ht="12" customHeight="1" x14ac:dyDescent="0.25"/>
    <row r="1052" ht="12" customHeight="1" x14ac:dyDescent="0.25"/>
    <row r="1053" ht="12" customHeight="1" x14ac:dyDescent="0.25"/>
    <row r="1054" ht="12" customHeight="1" x14ac:dyDescent="0.25"/>
    <row r="1055" ht="12" customHeight="1" x14ac:dyDescent="0.25"/>
    <row r="1056" ht="12" customHeight="1" x14ac:dyDescent="0.25"/>
    <row r="1057" ht="12" customHeight="1" x14ac:dyDescent="0.25"/>
    <row r="1058" ht="12" customHeight="1" x14ac:dyDescent="0.25"/>
    <row r="1059" ht="12" customHeight="1" x14ac:dyDescent="0.25"/>
    <row r="1060" ht="12" customHeight="1" x14ac:dyDescent="0.25"/>
    <row r="1061" ht="12" customHeight="1" x14ac:dyDescent="0.25"/>
    <row r="1062" ht="12" customHeight="1" x14ac:dyDescent="0.25"/>
    <row r="1063" ht="12" customHeight="1" x14ac:dyDescent="0.25"/>
    <row r="1064" ht="12" customHeight="1" x14ac:dyDescent="0.25"/>
    <row r="1065" ht="12" customHeight="1" x14ac:dyDescent="0.25"/>
    <row r="1066" ht="12" customHeight="1" x14ac:dyDescent="0.25"/>
    <row r="1067" ht="12" customHeight="1" x14ac:dyDescent="0.25"/>
    <row r="1068" ht="12" customHeight="1" x14ac:dyDescent="0.25"/>
    <row r="1069" ht="12" customHeight="1" x14ac:dyDescent="0.25"/>
    <row r="1070" ht="12" customHeight="1" x14ac:dyDescent="0.25"/>
    <row r="1071" ht="12" customHeight="1" x14ac:dyDescent="0.25"/>
    <row r="1072" ht="12" customHeight="1" x14ac:dyDescent="0.25"/>
    <row r="1073" ht="12" customHeight="1" x14ac:dyDescent="0.25"/>
    <row r="1074" ht="12" customHeight="1" x14ac:dyDescent="0.25"/>
    <row r="1075" ht="12" customHeight="1" x14ac:dyDescent="0.25"/>
    <row r="1076" ht="12" customHeight="1" x14ac:dyDescent="0.25"/>
    <row r="1077" ht="12" customHeight="1" x14ac:dyDescent="0.25"/>
    <row r="1078" ht="12" customHeight="1" x14ac:dyDescent="0.25"/>
    <row r="1079" ht="12" customHeight="1" x14ac:dyDescent="0.25"/>
    <row r="1080" ht="12" customHeight="1" x14ac:dyDescent="0.25"/>
    <row r="1081" ht="12" customHeight="1" x14ac:dyDescent="0.25"/>
    <row r="1082" ht="12" customHeight="1" x14ac:dyDescent="0.25"/>
    <row r="1083" ht="12" customHeight="1" x14ac:dyDescent="0.25"/>
    <row r="1084" ht="12" customHeight="1" x14ac:dyDescent="0.25"/>
    <row r="1085" ht="12" customHeight="1" x14ac:dyDescent="0.25"/>
    <row r="1086" ht="12" customHeight="1" x14ac:dyDescent="0.25"/>
    <row r="1087" ht="12" customHeight="1" x14ac:dyDescent="0.25"/>
    <row r="1088" ht="12" customHeight="1" x14ac:dyDescent="0.25"/>
    <row r="1089" ht="12" customHeight="1" x14ac:dyDescent="0.25"/>
    <row r="1090" ht="12" customHeight="1" x14ac:dyDescent="0.25"/>
    <row r="1091" ht="12" customHeight="1" x14ac:dyDescent="0.25"/>
    <row r="1092" ht="12" customHeight="1" x14ac:dyDescent="0.25"/>
    <row r="1093" ht="12" customHeight="1" x14ac:dyDescent="0.25"/>
    <row r="1094" ht="12" customHeight="1" x14ac:dyDescent="0.25"/>
    <row r="1095" ht="12" customHeight="1" x14ac:dyDescent="0.25"/>
    <row r="1096" ht="12" customHeight="1" x14ac:dyDescent="0.25"/>
    <row r="1097" ht="12" customHeight="1" x14ac:dyDescent="0.25"/>
    <row r="1098" ht="12" customHeight="1" x14ac:dyDescent="0.25"/>
    <row r="1099" ht="12" customHeight="1" x14ac:dyDescent="0.25"/>
    <row r="1100" ht="12" customHeight="1" x14ac:dyDescent="0.25"/>
    <row r="1101" ht="12" customHeight="1" x14ac:dyDescent="0.25"/>
    <row r="1102" ht="12" customHeight="1" x14ac:dyDescent="0.25"/>
    <row r="1103" ht="12" customHeight="1" x14ac:dyDescent="0.25"/>
    <row r="1104" ht="12" customHeight="1" x14ac:dyDescent="0.25"/>
    <row r="1105" ht="12" customHeight="1" x14ac:dyDescent="0.25"/>
    <row r="1106" ht="12" customHeight="1" x14ac:dyDescent="0.25"/>
    <row r="1107" ht="12" customHeight="1" x14ac:dyDescent="0.25"/>
    <row r="1108" ht="12" customHeight="1" x14ac:dyDescent="0.25"/>
    <row r="1109" ht="12" customHeight="1" x14ac:dyDescent="0.25"/>
    <row r="1110" ht="12" customHeight="1" x14ac:dyDescent="0.25"/>
    <row r="1111" ht="12" customHeight="1" x14ac:dyDescent="0.25"/>
    <row r="1112" ht="12" customHeight="1" x14ac:dyDescent="0.25"/>
    <row r="1113" ht="12" customHeight="1" x14ac:dyDescent="0.25"/>
    <row r="1114" ht="12" customHeight="1" x14ac:dyDescent="0.25"/>
    <row r="1115" ht="12" customHeight="1" x14ac:dyDescent="0.25"/>
    <row r="1116" ht="12" customHeight="1" x14ac:dyDescent="0.25"/>
    <row r="1117" ht="12" customHeight="1" x14ac:dyDescent="0.25"/>
    <row r="1118" ht="12" customHeight="1" x14ac:dyDescent="0.25"/>
    <row r="1119" ht="12" customHeight="1" x14ac:dyDescent="0.25"/>
    <row r="1120" ht="12" customHeight="1" x14ac:dyDescent="0.25"/>
    <row r="1121" ht="12" customHeight="1" x14ac:dyDescent="0.25"/>
    <row r="1122" ht="12" customHeight="1" x14ac:dyDescent="0.25"/>
    <row r="1123" ht="12" customHeight="1" x14ac:dyDescent="0.25"/>
    <row r="1124" ht="12" customHeight="1" x14ac:dyDescent="0.25"/>
    <row r="1125" ht="12" customHeight="1" x14ac:dyDescent="0.25"/>
    <row r="1126" ht="12" customHeight="1" x14ac:dyDescent="0.25"/>
    <row r="1127" ht="12" customHeight="1" x14ac:dyDescent="0.25"/>
    <row r="1128" ht="12" customHeight="1" x14ac:dyDescent="0.25"/>
    <row r="1129" ht="12" customHeight="1" x14ac:dyDescent="0.25"/>
    <row r="1130" ht="12" customHeight="1" x14ac:dyDescent="0.25"/>
    <row r="1131" ht="12" customHeight="1" x14ac:dyDescent="0.25"/>
    <row r="1132" ht="12" customHeight="1" x14ac:dyDescent="0.25"/>
    <row r="1133" ht="12" customHeight="1" x14ac:dyDescent="0.25"/>
    <row r="1134" ht="12" customHeight="1" x14ac:dyDescent="0.25"/>
    <row r="1135" ht="12" customHeight="1" x14ac:dyDescent="0.25"/>
    <row r="1136" ht="12" customHeight="1" x14ac:dyDescent="0.25"/>
    <row r="1137" ht="12" customHeight="1" x14ac:dyDescent="0.25"/>
    <row r="1138" ht="12" customHeight="1" x14ac:dyDescent="0.25"/>
    <row r="1139" ht="12" customHeight="1" x14ac:dyDescent="0.25"/>
    <row r="1140" ht="12" customHeight="1" x14ac:dyDescent="0.25"/>
    <row r="1141" ht="12" customHeight="1" x14ac:dyDescent="0.25"/>
    <row r="1142" ht="12" customHeight="1" x14ac:dyDescent="0.25"/>
    <row r="1143" ht="12" customHeight="1" x14ac:dyDescent="0.25"/>
    <row r="1144" ht="12" customHeight="1" x14ac:dyDescent="0.25"/>
    <row r="1145" ht="12" customHeight="1" x14ac:dyDescent="0.25"/>
    <row r="1146" ht="12" customHeight="1" x14ac:dyDescent="0.25"/>
    <row r="1147" ht="12" customHeight="1" x14ac:dyDescent="0.25"/>
    <row r="1148" ht="12" customHeight="1" x14ac:dyDescent="0.25"/>
    <row r="1149" ht="12" customHeight="1" x14ac:dyDescent="0.25"/>
    <row r="1150" ht="12" customHeight="1" x14ac:dyDescent="0.25"/>
    <row r="1151" ht="12" customHeight="1" x14ac:dyDescent="0.25"/>
    <row r="1152" ht="12" customHeight="1" x14ac:dyDescent="0.25"/>
    <row r="1153" ht="12" customHeight="1" x14ac:dyDescent="0.25"/>
    <row r="1154" ht="12" customHeight="1" x14ac:dyDescent="0.25"/>
    <row r="1155" ht="12" customHeight="1" x14ac:dyDescent="0.25"/>
    <row r="1156" ht="12" customHeight="1" x14ac:dyDescent="0.25"/>
    <row r="1157" ht="12" customHeight="1" x14ac:dyDescent="0.25"/>
    <row r="1158" ht="12" customHeight="1" x14ac:dyDescent="0.25"/>
    <row r="1159" ht="12" customHeight="1" x14ac:dyDescent="0.25"/>
    <row r="1160" ht="12" customHeight="1" x14ac:dyDescent="0.25"/>
    <row r="1161" ht="12" customHeight="1" x14ac:dyDescent="0.25"/>
    <row r="1162" ht="12" customHeight="1" x14ac:dyDescent="0.25"/>
    <row r="1163" ht="12" customHeight="1" x14ac:dyDescent="0.25"/>
    <row r="1164" ht="12" customHeight="1" x14ac:dyDescent="0.25"/>
    <row r="1165" ht="12" customHeight="1" x14ac:dyDescent="0.25"/>
    <row r="1166" ht="12" customHeight="1" x14ac:dyDescent="0.25"/>
    <row r="1167" ht="12" customHeight="1" x14ac:dyDescent="0.25"/>
    <row r="1168" ht="12" customHeight="1" x14ac:dyDescent="0.25"/>
    <row r="1169" ht="12" customHeight="1" x14ac:dyDescent="0.25"/>
    <row r="1170" ht="12" customHeight="1" x14ac:dyDescent="0.25"/>
    <row r="1171" ht="12" customHeight="1" x14ac:dyDescent="0.25"/>
    <row r="1172" ht="12" customHeight="1" x14ac:dyDescent="0.25"/>
    <row r="1173" ht="12" customHeight="1" x14ac:dyDescent="0.25"/>
    <row r="1174" ht="12" customHeight="1" x14ac:dyDescent="0.25"/>
    <row r="1175" ht="12" customHeight="1" x14ac:dyDescent="0.25"/>
    <row r="1176" ht="12" customHeight="1" x14ac:dyDescent="0.25"/>
    <row r="1177" ht="12" customHeight="1" x14ac:dyDescent="0.25"/>
    <row r="1178" ht="12" customHeight="1" x14ac:dyDescent="0.25"/>
    <row r="1179" ht="12" customHeight="1" x14ac:dyDescent="0.25"/>
    <row r="1180" ht="12" customHeight="1" x14ac:dyDescent="0.25"/>
    <row r="1181" ht="12" customHeight="1" x14ac:dyDescent="0.25"/>
    <row r="1182" ht="12" customHeight="1" x14ac:dyDescent="0.25"/>
    <row r="1183" ht="12" customHeight="1" x14ac:dyDescent="0.25"/>
    <row r="1184" ht="12" customHeight="1" x14ac:dyDescent="0.25"/>
    <row r="1185" ht="12" customHeight="1" x14ac:dyDescent="0.25"/>
    <row r="1186" ht="12" customHeight="1" x14ac:dyDescent="0.25"/>
    <row r="1187" ht="12" customHeight="1" x14ac:dyDescent="0.25"/>
    <row r="1188" ht="12" customHeight="1" x14ac:dyDescent="0.25"/>
    <row r="1189" ht="12" customHeight="1" x14ac:dyDescent="0.25"/>
    <row r="1190" ht="12" customHeight="1" x14ac:dyDescent="0.25"/>
    <row r="1191" ht="12" customHeight="1" x14ac:dyDescent="0.25"/>
    <row r="1192" ht="12" customHeight="1" x14ac:dyDescent="0.25"/>
    <row r="1193" ht="12" customHeight="1" x14ac:dyDescent="0.25"/>
    <row r="1194" ht="12" customHeight="1" x14ac:dyDescent="0.25"/>
    <row r="1195" ht="12" customHeight="1" x14ac:dyDescent="0.25"/>
    <row r="1196" ht="12" customHeight="1" x14ac:dyDescent="0.25"/>
    <row r="1197" ht="12" customHeight="1" x14ac:dyDescent="0.25"/>
    <row r="1198" ht="12" customHeight="1" x14ac:dyDescent="0.25"/>
    <row r="1199" ht="12" customHeight="1" x14ac:dyDescent="0.25"/>
    <row r="1200" ht="12" customHeight="1" x14ac:dyDescent="0.25"/>
    <row r="1201" ht="12" customHeight="1" x14ac:dyDescent="0.25"/>
    <row r="1202" ht="12" customHeight="1" x14ac:dyDescent="0.25"/>
    <row r="1203" ht="12" customHeight="1" x14ac:dyDescent="0.25"/>
    <row r="1204" ht="12" customHeight="1" x14ac:dyDescent="0.25"/>
    <row r="1205" ht="12" customHeight="1" x14ac:dyDescent="0.25"/>
    <row r="1206" ht="12" customHeight="1" x14ac:dyDescent="0.25"/>
    <row r="1207" ht="12" customHeight="1" x14ac:dyDescent="0.25"/>
    <row r="1208" ht="12" customHeight="1" x14ac:dyDescent="0.25"/>
    <row r="1209" ht="12" customHeight="1" x14ac:dyDescent="0.25"/>
    <row r="1210" ht="12" customHeight="1" x14ac:dyDescent="0.25"/>
    <row r="1211" ht="12" customHeight="1" x14ac:dyDescent="0.25"/>
    <row r="1212" ht="12" customHeight="1" x14ac:dyDescent="0.25"/>
    <row r="1213" ht="12" customHeight="1" x14ac:dyDescent="0.25"/>
    <row r="1214" ht="12" customHeight="1" x14ac:dyDescent="0.25"/>
    <row r="1215" ht="12" customHeight="1" x14ac:dyDescent="0.25"/>
    <row r="1216" ht="12" customHeight="1" x14ac:dyDescent="0.25"/>
    <row r="1217" ht="12" customHeight="1" x14ac:dyDescent="0.25"/>
    <row r="1218" ht="12" customHeight="1" x14ac:dyDescent="0.25"/>
    <row r="1219" ht="12" customHeight="1" x14ac:dyDescent="0.25"/>
    <row r="1220" ht="12" customHeight="1" x14ac:dyDescent="0.25"/>
    <row r="1221" ht="12" customHeight="1" x14ac:dyDescent="0.25"/>
    <row r="1222" ht="12" customHeight="1" x14ac:dyDescent="0.25"/>
    <row r="1223" ht="12" customHeight="1" x14ac:dyDescent="0.25"/>
    <row r="1224" ht="12" customHeight="1" x14ac:dyDescent="0.25"/>
    <row r="1225" ht="12" customHeight="1" x14ac:dyDescent="0.25"/>
    <row r="1226" ht="12" customHeight="1" x14ac:dyDescent="0.25"/>
    <row r="1227" ht="12" customHeight="1" x14ac:dyDescent="0.25"/>
    <row r="1228" ht="12" customHeight="1" x14ac:dyDescent="0.25"/>
    <row r="1229" ht="12" customHeight="1" x14ac:dyDescent="0.25"/>
    <row r="1230" ht="12" customHeight="1" x14ac:dyDescent="0.25"/>
    <row r="1231" ht="12" customHeight="1" x14ac:dyDescent="0.25"/>
    <row r="1232" ht="12" customHeight="1" x14ac:dyDescent="0.25"/>
    <row r="1233" ht="12" customHeight="1" x14ac:dyDescent="0.25"/>
    <row r="1234" ht="12" customHeight="1" x14ac:dyDescent="0.25"/>
    <row r="1235" ht="12" customHeight="1" x14ac:dyDescent="0.25"/>
    <row r="1236" ht="12" customHeight="1" x14ac:dyDescent="0.25"/>
    <row r="1237" ht="12" customHeight="1" x14ac:dyDescent="0.25"/>
    <row r="1238" ht="12" customHeight="1" x14ac:dyDescent="0.25"/>
    <row r="1239" ht="12" customHeight="1" x14ac:dyDescent="0.25"/>
    <row r="1240" ht="12" customHeight="1" x14ac:dyDescent="0.25"/>
    <row r="1241" ht="12" customHeight="1" x14ac:dyDescent="0.25"/>
    <row r="1242" ht="12" customHeight="1" x14ac:dyDescent="0.25"/>
    <row r="1243" ht="12" customHeight="1" x14ac:dyDescent="0.25"/>
    <row r="1244" ht="12" customHeight="1" x14ac:dyDescent="0.25"/>
    <row r="1245" ht="12" customHeight="1" x14ac:dyDescent="0.25"/>
    <row r="1246" ht="12" customHeight="1" x14ac:dyDescent="0.25"/>
    <row r="1247" ht="12" customHeight="1" x14ac:dyDescent="0.25"/>
    <row r="1248" ht="12" customHeight="1" x14ac:dyDescent="0.25"/>
    <row r="1249" ht="12" customHeight="1" x14ac:dyDescent="0.25"/>
    <row r="1250" ht="12" customHeight="1" x14ac:dyDescent="0.25"/>
    <row r="1251" ht="12" customHeight="1" x14ac:dyDescent="0.25"/>
    <row r="1252" ht="12" customHeight="1" x14ac:dyDescent="0.25"/>
    <row r="1253" ht="12" customHeight="1" x14ac:dyDescent="0.25"/>
    <row r="1254" ht="12" customHeight="1" x14ac:dyDescent="0.25"/>
    <row r="1255" ht="12" customHeight="1" x14ac:dyDescent="0.25"/>
    <row r="1256" ht="12" customHeight="1" x14ac:dyDescent="0.25"/>
    <row r="1257" ht="12" customHeight="1" x14ac:dyDescent="0.25"/>
    <row r="1258" ht="12" customHeight="1" x14ac:dyDescent="0.25"/>
    <row r="1259" ht="12" customHeight="1" x14ac:dyDescent="0.25"/>
    <row r="1260" ht="12" customHeight="1" x14ac:dyDescent="0.25"/>
    <row r="1261" ht="12" customHeight="1" x14ac:dyDescent="0.25"/>
    <row r="1262" ht="12" customHeight="1" x14ac:dyDescent="0.25"/>
    <row r="1263" ht="12" customHeight="1" x14ac:dyDescent="0.25"/>
    <row r="1264" ht="12" customHeight="1" x14ac:dyDescent="0.25"/>
    <row r="1265" ht="12" customHeight="1" x14ac:dyDescent="0.25"/>
    <row r="1266" ht="12" customHeight="1" x14ac:dyDescent="0.25"/>
    <row r="1267" ht="12" customHeight="1" x14ac:dyDescent="0.25"/>
    <row r="1268" ht="12" customHeight="1" x14ac:dyDescent="0.25"/>
    <row r="1269" ht="12" customHeight="1" x14ac:dyDescent="0.25"/>
    <row r="1270" ht="12" customHeight="1" x14ac:dyDescent="0.25"/>
    <row r="1271" ht="12" customHeight="1" x14ac:dyDescent="0.25"/>
    <row r="1272" ht="12" customHeight="1" x14ac:dyDescent="0.25"/>
    <row r="1273" ht="12" customHeight="1" x14ac:dyDescent="0.25"/>
    <row r="1274" ht="12" customHeight="1" x14ac:dyDescent="0.25"/>
    <row r="1275" ht="12" customHeight="1" x14ac:dyDescent="0.25"/>
    <row r="1276" ht="12" customHeight="1" x14ac:dyDescent="0.25"/>
    <row r="1277" ht="12" customHeight="1" x14ac:dyDescent="0.25"/>
    <row r="1278" ht="12" customHeight="1" x14ac:dyDescent="0.25"/>
    <row r="1279" ht="12" customHeight="1" x14ac:dyDescent="0.25"/>
    <row r="1280" ht="12" customHeight="1" x14ac:dyDescent="0.25"/>
    <row r="1281" ht="12" customHeight="1" x14ac:dyDescent="0.25"/>
    <row r="1282" ht="12" customHeight="1" x14ac:dyDescent="0.25"/>
    <row r="1283" ht="12" customHeight="1" x14ac:dyDescent="0.25"/>
    <row r="1284" ht="12" customHeight="1" x14ac:dyDescent="0.25"/>
    <row r="1285" ht="12" customHeight="1" x14ac:dyDescent="0.25"/>
    <row r="1286" ht="12" customHeight="1" x14ac:dyDescent="0.25"/>
    <row r="1287" ht="12" customHeight="1" x14ac:dyDescent="0.25"/>
    <row r="1288" ht="12" customHeight="1" x14ac:dyDescent="0.25"/>
    <row r="1289" ht="12" customHeight="1" x14ac:dyDescent="0.25"/>
    <row r="1290" ht="12" customHeight="1" x14ac:dyDescent="0.25"/>
    <row r="1291" ht="12" customHeight="1" x14ac:dyDescent="0.25"/>
    <row r="1292" ht="12" customHeight="1" x14ac:dyDescent="0.25"/>
    <row r="1293" ht="12" customHeight="1" x14ac:dyDescent="0.25"/>
    <row r="1294" ht="12" customHeight="1" x14ac:dyDescent="0.25"/>
    <row r="1295" ht="12" customHeight="1" x14ac:dyDescent="0.25"/>
    <row r="1296" ht="12" customHeight="1" x14ac:dyDescent="0.25"/>
    <row r="1297" ht="12" customHeight="1" x14ac:dyDescent="0.25"/>
    <row r="1298" ht="12" customHeight="1" x14ac:dyDescent="0.25"/>
    <row r="1299" ht="12" customHeight="1" x14ac:dyDescent="0.25"/>
    <row r="1300" ht="12" customHeight="1" x14ac:dyDescent="0.25"/>
    <row r="1301" ht="12" customHeight="1" x14ac:dyDescent="0.25"/>
    <row r="1302" ht="12" customHeight="1" x14ac:dyDescent="0.25"/>
    <row r="1303" ht="12" customHeight="1" x14ac:dyDescent="0.25"/>
    <row r="1304" ht="12" customHeight="1" x14ac:dyDescent="0.25"/>
    <row r="1305" ht="12" customHeight="1" x14ac:dyDescent="0.25"/>
    <row r="1306" ht="12" customHeight="1" x14ac:dyDescent="0.25"/>
    <row r="1307" ht="12" customHeight="1" x14ac:dyDescent="0.25"/>
    <row r="1308" ht="12" customHeight="1" x14ac:dyDescent="0.25"/>
    <row r="1309" ht="12" customHeight="1" x14ac:dyDescent="0.25"/>
    <row r="1310" ht="12" customHeight="1" x14ac:dyDescent="0.25"/>
    <row r="1311" ht="12" customHeight="1" x14ac:dyDescent="0.25"/>
    <row r="1312" ht="12" customHeight="1" x14ac:dyDescent="0.25"/>
    <row r="1313" ht="12" customHeight="1" x14ac:dyDescent="0.25"/>
    <row r="1314" ht="12" customHeight="1" x14ac:dyDescent="0.25"/>
    <row r="1315" ht="12" customHeight="1" x14ac:dyDescent="0.25"/>
    <row r="1316" ht="12" customHeight="1" x14ac:dyDescent="0.25"/>
    <row r="1317" ht="12" customHeight="1" x14ac:dyDescent="0.25"/>
    <row r="1318" ht="12" customHeight="1" x14ac:dyDescent="0.25"/>
    <row r="1319" ht="12" customHeight="1" x14ac:dyDescent="0.25"/>
    <row r="1320" ht="12" customHeight="1" x14ac:dyDescent="0.25"/>
    <row r="1321" ht="12" customHeight="1" x14ac:dyDescent="0.25"/>
    <row r="1322" ht="12" customHeight="1" x14ac:dyDescent="0.25"/>
    <row r="1323" ht="12" customHeight="1" x14ac:dyDescent="0.25"/>
    <row r="1324" ht="12" customHeight="1" x14ac:dyDescent="0.25"/>
    <row r="1325" ht="12" customHeight="1" x14ac:dyDescent="0.25"/>
    <row r="1326" ht="12" customHeight="1" x14ac:dyDescent="0.25"/>
  </sheetData>
  <mergeCells count="25">
    <mergeCell ref="A63:C63"/>
    <mergeCell ref="A9:A11"/>
    <mergeCell ref="F9:F11"/>
    <mergeCell ref="B9:C11"/>
    <mergeCell ref="D9:E11"/>
    <mergeCell ref="B12:C12"/>
    <mergeCell ref="D12:E12"/>
    <mergeCell ref="B23:C23"/>
    <mergeCell ref="B41:C41"/>
    <mergeCell ref="B25:C25"/>
    <mergeCell ref="G9:G11"/>
    <mergeCell ref="A1:P1"/>
    <mergeCell ref="A2:P2"/>
    <mergeCell ref="A3:P3"/>
    <mergeCell ref="A4:P4"/>
    <mergeCell ref="H9:I9"/>
    <mergeCell ref="J9:L9"/>
    <mergeCell ref="M9:M11"/>
    <mergeCell ref="N9:N11"/>
    <mergeCell ref="O9:O11"/>
    <mergeCell ref="P9:P11"/>
    <mergeCell ref="K10:L10"/>
    <mergeCell ref="H10:H11"/>
    <mergeCell ref="I10:I11"/>
    <mergeCell ref="J10:J11"/>
  </mergeCells>
  <hyperlinks>
    <hyperlink ref="F39" r:id="rId1" display="=SUM(F32:F34)"/>
    <hyperlink ref="F48" r:id="rId2" display="=SUM(F42:F45)"/>
    <hyperlink ref="F23" r:id="rId3" display="=SUM(F28:F29)"/>
    <hyperlink ref="M63" r:id="rId4" display="=F55+F47+F41+F36+F31+F27+F14"/>
    <hyperlink ref="L63" r:id="rId5" display="=F55+F47+F41+F36+F31+F27+F14"/>
    <hyperlink ref="K63" r:id="rId6" display="=F55+F47+F41+F36+F31+F27+F14"/>
    <hyperlink ref="J63" r:id="rId7" display="=F55+F47+F41+F36+F31+F27+F14"/>
    <hyperlink ref="I63" r:id="rId8" display="=F55+F47+F41+F36+F31+F27+F14"/>
    <hyperlink ref="G63" r:id="rId9" display="=F55+F47+F41+F36+F31+F27+F14"/>
    <hyperlink ref="F63" r:id="rId10" display="=F55+F47+F41+F36+F31+F27+F14"/>
  </hyperlinks>
  <printOptions horizontalCentered="1"/>
  <pageMargins left="0.78740157480314965" right="0.51181102362204722" top="0.31496062992125984" bottom="0.31496062992125984" header="0.31496062992125984" footer="0.31496062992125984"/>
  <pageSetup paperSize="5" scale="75" orientation="landscape" horizontalDpi="4294967293" r:id="rId11"/>
  <rowBreaks count="2" manualBreakCount="2">
    <brk id="37" max="15" man="1"/>
    <brk id="58" max="16383" man="1"/>
  </rowBreaks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77"/>
  <sheetViews>
    <sheetView view="pageBreakPreview" zoomScaleNormal="100" zoomScaleSheetLayoutView="100" workbookViewId="0">
      <selection activeCell="A22" sqref="A22:E22"/>
    </sheetView>
  </sheetViews>
  <sheetFormatPr defaultColWidth="9" defaultRowHeight="15" x14ac:dyDescent="0.25"/>
  <cols>
    <col min="1" max="1" width="5.85546875" style="97" customWidth="1"/>
    <col min="2" max="2" width="3.7109375" style="97" customWidth="1"/>
    <col min="3" max="3" width="31.28515625" style="97" customWidth="1"/>
    <col min="4" max="4" width="11.7109375" style="97" customWidth="1"/>
    <col min="5" max="5" width="10.140625" style="97" customWidth="1"/>
    <col min="6" max="6" width="18.85546875" style="97" customWidth="1"/>
    <col min="7" max="7" width="18.140625" style="97" customWidth="1"/>
    <col min="8" max="8" width="11.28515625" style="97" customWidth="1"/>
    <col min="9" max="9" width="9.5703125" style="97" customWidth="1"/>
    <col min="10" max="10" width="10.5703125" style="97" customWidth="1"/>
    <col min="11" max="11" width="9.85546875" style="97" customWidth="1"/>
    <col min="12" max="12" width="8.7109375" style="97" customWidth="1"/>
    <col min="13" max="13" width="17" style="97" customWidth="1"/>
    <col min="14" max="14" width="8.7109375" style="97" customWidth="1"/>
    <col min="15" max="15" width="9" style="98"/>
    <col min="16" max="16" width="13.28515625" style="526" customWidth="1"/>
    <col min="17" max="16384" width="9" style="98"/>
  </cols>
  <sheetData>
    <row r="1" spans="1:16" x14ac:dyDescent="0.25">
      <c r="P1" s="525" t="s">
        <v>120</v>
      </c>
    </row>
    <row r="2" spans="1:16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6" x14ac:dyDescent="0.25">
      <c r="A3" s="695" t="s">
        <v>5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</row>
    <row r="4" spans="1:16" x14ac:dyDescent="0.25">
      <c r="A4" s="695" t="s">
        <v>6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  <c r="M4" s="696"/>
      <c r="N4" s="696"/>
    </row>
    <row r="5" spans="1:16" ht="16.5" customHeight="1" x14ac:dyDescent="0.25">
      <c r="A5" s="695" t="s">
        <v>205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</row>
    <row r="6" spans="1:16" x14ac:dyDescent="0.25">
      <c r="A6" s="100"/>
      <c r="B6" s="100"/>
      <c r="C6" s="100"/>
      <c r="D6" s="100"/>
      <c r="E6" s="101"/>
      <c r="F6" s="101"/>
      <c r="G6" s="101"/>
      <c r="H6" s="101"/>
      <c r="I6" s="102"/>
      <c r="J6" s="102"/>
      <c r="K6" s="102"/>
      <c r="L6" s="100"/>
      <c r="M6" s="100"/>
      <c r="N6" s="100"/>
    </row>
    <row r="7" spans="1:16" x14ac:dyDescent="0.25">
      <c r="A7" s="100"/>
      <c r="B7" s="100"/>
      <c r="C7" s="100"/>
      <c r="D7" s="100"/>
      <c r="E7" s="101"/>
      <c r="F7" s="101"/>
      <c r="G7" s="101"/>
      <c r="H7" s="101"/>
      <c r="I7" s="102"/>
      <c r="J7" s="102"/>
      <c r="K7" s="102"/>
      <c r="L7" s="100"/>
      <c r="M7" s="100"/>
      <c r="N7" s="100"/>
    </row>
    <row r="8" spans="1:16" x14ac:dyDescent="0.25">
      <c r="A8" s="103" t="s">
        <v>7</v>
      </c>
      <c r="B8" s="103"/>
      <c r="C8" s="103" t="s">
        <v>8</v>
      </c>
      <c r="D8" s="100"/>
      <c r="E8" s="102"/>
      <c r="F8" s="102"/>
      <c r="G8" s="102"/>
      <c r="H8" s="102"/>
      <c r="I8" s="102"/>
      <c r="J8" s="102"/>
      <c r="K8" s="102"/>
      <c r="L8" s="100"/>
      <c r="M8" s="100"/>
      <c r="N8" s="100"/>
    </row>
    <row r="9" spans="1:16" x14ac:dyDescent="0.25">
      <c r="A9" s="103" t="s">
        <v>65</v>
      </c>
      <c r="B9" s="103"/>
      <c r="C9" s="103" t="s">
        <v>112</v>
      </c>
      <c r="D9" s="100"/>
      <c r="E9" s="102"/>
      <c r="F9" s="102"/>
      <c r="G9" s="102"/>
      <c r="H9" s="102"/>
      <c r="I9" s="102"/>
      <c r="J9" s="102"/>
      <c r="K9" s="103"/>
      <c r="L9" s="103"/>
      <c r="M9" s="103"/>
      <c r="N9" s="103"/>
    </row>
    <row r="10" spans="1:16" x14ac:dyDescent="0.25">
      <c r="A10" s="103" t="s">
        <v>9</v>
      </c>
      <c r="B10" s="103"/>
      <c r="C10" s="103" t="s">
        <v>10</v>
      </c>
      <c r="D10" s="100"/>
      <c r="E10" s="102"/>
      <c r="F10" s="102"/>
      <c r="G10" s="102"/>
      <c r="H10" s="102"/>
      <c r="I10" s="102"/>
      <c r="J10" s="102"/>
      <c r="K10" s="103" t="s">
        <v>260</v>
      </c>
      <c r="L10" s="103"/>
      <c r="M10" s="104"/>
      <c r="N10" s="103"/>
    </row>
    <row r="11" spans="1:16" ht="15.75" thickBot="1" x14ac:dyDescent="0.3">
      <c r="A11" s="103"/>
      <c r="B11" s="103"/>
      <c r="C11" s="103"/>
      <c r="D11" s="100"/>
      <c r="E11" s="100"/>
      <c r="F11" s="100"/>
      <c r="G11" s="100"/>
      <c r="H11" s="100"/>
      <c r="I11" s="100"/>
      <c r="J11" s="100"/>
      <c r="K11" s="100"/>
      <c r="L11" s="99"/>
      <c r="M11" s="697" t="s">
        <v>67</v>
      </c>
      <c r="N11" s="697"/>
    </row>
    <row r="12" spans="1:16" ht="15.75" thickTop="1" x14ac:dyDescent="0.25">
      <c r="A12" s="661" t="s">
        <v>68</v>
      </c>
      <c r="B12" s="664" t="s">
        <v>69</v>
      </c>
      <c r="C12" s="701"/>
      <c r="D12" s="670" t="s">
        <v>70</v>
      </c>
      <c r="E12" s="671"/>
      <c r="F12" s="675" t="s">
        <v>71</v>
      </c>
      <c r="G12" s="675" t="s">
        <v>72</v>
      </c>
      <c r="H12" s="675" t="s">
        <v>73</v>
      </c>
      <c r="I12" s="675" t="s">
        <v>74</v>
      </c>
      <c r="J12" s="691" t="s">
        <v>75</v>
      </c>
      <c r="K12" s="698"/>
      <c r="L12" s="670" t="s">
        <v>76</v>
      </c>
      <c r="M12" s="699"/>
      <c r="N12" s="700"/>
      <c r="P12" s="227"/>
    </row>
    <row r="13" spans="1:16" x14ac:dyDescent="0.25">
      <c r="A13" s="662"/>
      <c r="B13" s="702"/>
      <c r="C13" s="703"/>
      <c r="D13" s="681" t="s">
        <v>77</v>
      </c>
      <c r="E13" s="681" t="s">
        <v>78</v>
      </c>
      <c r="F13" s="685"/>
      <c r="G13" s="685"/>
      <c r="H13" s="685"/>
      <c r="I13" s="685"/>
      <c r="J13" s="681" t="s">
        <v>21</v>
      </c>
      <c r="K13" s="681" t="s">
        <v>79</v>
      </c>
      <c r="L13" s="681" t="s">
        <v>21</v>
      </c>
      <c r="M13" s="683" t="s">
        <v>79</v>
      </c>
      <c r="N13" s="706"/>
      <c r="P13" s="227"/>
    </row>
    <row r="14" spans="1:16" x14ac:dyDescent="0.25">
      <c r="A14" s="663"/>
      <c r="B14" s="704"/>
      <c r="C14" s="705"/>
      <c r="D14" s="682"/>
      <c r="E14" s="682"/>
      <c r="F14" s="682"/>
      <c r="G14" s="682"/>
      <c r="H14" s="682"/>
      <c r="I14" s="682"/>
      <c r="J14" s="682"/>
      <c r="K14" s="682"/>
      <c r="L14" s="682"/>
      <c r="M14" s="209" t="s">
        <v>24</v>
      </c>
      <c r="N14" s="210" t="s">
        <v>80</v>
      </c>
      <c r="P14" s="227"/>
    </row>
    <row r="15" spans="1:16" x14ac:dyDescent="0.25">
      <c r="A15" s="206">
        <v>1</v>
      </c>
      <c r="B15" s="655">
        <v>2</v>
      </c>
      <c r="C15" s="686"/>
      <c r="D15" s="207">
        <v>3</v>
      </c>
      <c r="E15" s="207">
        <v>4</v>
      </c>
      <c r="F15" s="207">
        <v>5</v>
      </c>
      <c r="G15" s="207">
        <v>6</v>
      </c>
      <c r="H15" s="207">
        <v>7</v>
      </c>
      <c r="I15" s="207">
        <v>8</v>
      </c>
      <c r="J15" s="207">
        <v>9</v>
      </c>
      <c r="K15" s="207">
        <v>10</v>
      </c>
      <c r="L15" s="207">
        <v>11</v>
      </c>
      <c r="M15" s="207">
        <v>12</v>
      </c>
      <c r="N15" s="208">
        <v>13</v>
      </c>
      <c r="P15" s="227"/>
    </row>
    <row r="16" spans="1:16" x14ac:dyDescent="0.25">
      <c r="A16" s="105"/>
      <c r="B16" s="106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8"/>
      <c r="P16" s="227"/>
    </row>
    <row r="17" spans="1:16" x14ac:dyDescent="0.25">
      <c r="A17" s="109">
        <v>1</v>
      </c>
      <c r="B17" s="110" t="s">
        <v>113</v>
      </c>
      <c r="C17" s="111"/>
      <c r="D17" s="112"/>
      <c r="E17" s="113"/>
      <c r="F17" s="188">
        <v>6000000</v>
      </c>
      <c r="G17" s="115">
        <f>F17</f>
        <v>6000000</v>
      </c>
      <c r="H17" s="115"/>
      <c r="I17" s="115">
        <f>F17/F22*100</f>
        <v>100</v>
      </c>
      <c r="J17" s="115">
        <f>M17/F17*100</f>
        <v>40</v>
      </c>
      <c r="K17" s="115">
        <f>J17</f>
        <v>40</v>
      </c>
      <c r="L17" s="115">
        <f>I17*J17/100</f>
        <v>40</v>
      </c>
      <c r="M17" s="116">
        <v>2400000</v>
      </c>
      <c r="N17" s="117">
        <f>M17/F22*100</f>
        <v>40</v>
      </c>
      <c r="P17" s="518">
        <f>F17-M17</f>
        <v>3600000</v>
      </c>
    </row>
    <row r="18" spans="1:16" ht="3" customHeight="1" x14ac:dyDescent="0.25">
      <c r="A18" s="109"/>
      <c r="B18" s="110"/>
      <c r="C18" s="111"/>
      <c r="D18" s="112"/>
      <c r="E18" s="113"/>
      <c r="F18" s="114"/>
      <c r="G18" s="115"/>
      <c r="H18" s="115"/>
      <c r="I18" s="115"/>
      <c r="J18" s="115"/>
      <c r="K18" s="115"/>
      <c r="L18" s="115"/>
      <c r="M18" s="373"/>
      <c r="N18" s="117"/>
      <c r="P18" s="527"/>
    </row>
    <row r="19" spans="1:16" ht="5.25" customHeight="1" x14ac:dyDescent="0.25">
      <c r="A19" s="109"/>
      <c r="B19" s="110"/>
      <c r="C19" s="118"/>
      <c r="D19" s="112"/>
      <c r="E19" s="113"/>
      <c r="F19" s="114"/>
      <c r="G19" s="115"/>
      <c r="H19" s="115"/>
      <c r="I19" s="115"/>
      <c r="J19" s="115"/>
      <c r="K19" s="115"/>
      <c r="L19" s="115"/>
      <c r="M19" s="116"/>
      <c r="N19" s="117"/>
      <c r="P19" s="527"/>
    </row>
    <row r="20" spans="1:16" ht="3" customHeight="1" x14ac:dyDescent="0.25">
      <c r="A20" s="109"/>
      <c r="B20" s="110"/>
      <c r="C20" s="118"/>
      <c r="D20" s="112"/>
      <c r="E20" s="113"/>
      <c r="F20" s="114"/>
      <c r="G20" s="115"/>
      <c r="H20" s="115"/>
      <c r="I20" s="115"/>
      <c r="J20" s="115"/>
      <c r="K20" s="115"/>
      <c r="L20" s="115"/>
      <c r="M20" s="115"/>
      <c r="N20" s="117"/>
      <c r="P20" s="227"/>
    </row>
    <row r="21" spans="1:16" x14ac:dyDescent="0.25">
      <c r="A21" s="119"/>
      <c r="B21" s="120"/>
      <c r="C21" s="121"/>
      <c r="D21" s="122"/>
      <c r="E21" s="122"/>
      <c r="F21" s="123"/>
      <c r="G21" s="124"/>
      <c r="H21" s="124"/>
      <c r="I21" s="124"/>
      <c r="J21" s="124"/>
      <c r="K21" s="124"/>
      <c r="L21" s="124"/>
      <c r="M21" s="124"/>
      <c r="N21" s="125"/>
      <c r="P21" s="227"/>
    </row>
    <row r="22" spans="1:16" ht="15.75" thickBot="1" x14ac:dyDescent="0.3">
      <c r="A22" s="657" t="s">
        <v>35</v>
      </c>
      <c r="B22" s="658"/>
      <c r="C22" s="658"/>
      <c r="D22" s="658"/>
      <c r="E22" s="659"/>
      <c r="F22" s="43">
        <f>SUM(F17:F19)</f>
        <v>6000000</v>
      </c>
      <c r="G22" s="43">
        <f>SUM(G17:G19)</f>
        <v>6000000</v>
      </c>
      <c r="H22" s="43"/>
      <c r="I22" s="43">
        <f>SUM(I17:I19)</f>
        <v>100</v>
      </c>
      <c r="J22" s="43">
        <f>M22/F22*100</f>
        <v>40</v>
      </c>
      <c r="K22" s="43">
        <f>J22</f>
        <v>40</v>
      </c>
      <c r="L22" s="43">
        <f>SUM(L17:L19)</f>
        <v>40</v>
      </c>
      <c r="M22" s="43">
        <f>SUM(M17:M19)</f>
        <v>2400000</v>
      </c>
      <c r="N22" s="45">
        <f>SUM(N17:N19)</f>
        <v>40</v>
      </c>
      <c r="P22" s="519">
        <f>F22-M22</f>
        <v>3600000</v>
      </c>
    </row>
    <row r="23" spans="1:16" ht="15.75" thickTop="1" x14ac:dyDescent="0.25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P23" s="227"/>
    </row>
    <row r="24" spans="1:16" x14ac:dyDescent="0.25">
      <c r="A24" s="126"/>
      <c r="B24" s="127"/>
      <c r="C24" s="127"/>
      <c r="D24" s="126"/>
      <c r="E24" s="126"/>
      <c r="F24" s="126"/>
      <c r="G24" s="126"/>
      <c r="H24" s="126"/>
      <c r="I24" s="100"/>
      <c r="J24" s="100"/>
      <c r="K24" s="100"/>
      <c r="L24" s="128" t="s">
        <v>261</v>
      </c>
      <c r="M24" s="99"/>
      <c r="N24" s="99"/>
      <c r="P24" s="227"/>
    </row>
    <row r="25" spans="1:16" x14ac:dyDescent="0.25">
      <c r="A25" s="126"/>
      <c r="B25" s="126"/>
      <c r="C25" s="126"/>
      <c r="D25" s="126"/>
      <c r="E25" s="126"/>
      <c r="F25" s="126"/>
      <c r="G25" s="126"/>
      <c r="H25" s="126"/>
      <c r="I25" s="129"/>
      <c r="K25" s="129"/>
      <c r="L25" s="99"/>
      <c r="M25" s="99"/>
      <c r="N25" s="99"/>
      <c r="P25" s="227"/>
    </row>
    <row r="26" spans="1:16" x14ac:dyDescent="0.25">
      <c r="A26" s="126"/>
      <c r="B26" s="126"/>
      <c r="C26" s="126"/>
      <c r="D26" s="126"/>
      <c r="E26" s="126"/>
      <c r="F26" s="126"/>
      <c r="G26" s="126"/>
      <c r="H26" s="126"/>
      <c r="I26" s="129"/>
      <c r="J26" s="129"/>
      <c r="K26" s="129"/>
      <c r="L26" s="103" t="s">
        <v>87</v>
      </c>
      <c r="M26" s="99"/>
      <c r="N26" s="99"/>
      <c r="P26" s="227"/>
    </row>
    <row r="27" spans="1:16" x14ac:dyDescent="0.25">
      <c r="A27" s="126"/>
      <c r="B27" s="126"/>
      <c r="C27" s="130"/>
      <c r="D27" s="126"/>
      <c r="E27" s="126"/>
      <c r="F27" s="126"/>
      <c r="G27" s="126"/>
      <c r="H27" s="126"/>
      <c r="I27" s="129"/>
      <c r="J27" s="129"/>
      <c r="K27" s="129"/>
      <c r="L27" s="131"/>
      <c r="M27" s="100"/>
      <c r="N27" s="99"/>
      <c r="P27" s="227"/>
    </row>
    <row r="28" spans="1:16" x14ac:dyDescent="0.25">
      <c r="A28" s="126"/>
      <c r="B28" s="126"/>
      <c r="C28" s="130"/>
      <c r="D28" s="126"/>
      <c r="E28" s="126"/>
      <c r="F28" s="126"/>
      <c r="G28" s="126"/>
      <c r="H28" s="126"/>
      <c r="I28" s="129"/>
      <c r="J28" s="129"/>
      <c r="K28" s="129"/>
      <c r="L28" s="103"/>
      <c r="M28" s="100"/>
      <c r="N28" s="100"/>
      <c r="P28" s="227"/>
    </row>
    <row r="29" spans="1:16" x14ac:dyDescent="0.25">
      <c r="A29" s="126"/>
      <c r="B29" s="126"/>
      <c r="C29" s="130"/>
      <c r="D29" s="126"/>
      <c r="E29" s="126"/>
      <c r="F29" s="126"/>
      <c r="G29" s="126"/>
      <c r="H29" s="126"/>
      <c r="I29" s="129"/>
      <c r="J29" s="129"/>
      <c r="K29" s="129"/>
      <c r="L29" s="131" t="str">
        <f>'RFK '!B13</f>
        <v>ANDI RATU SM</v>
      </c>
      <c r="M29" s="100"/>
      <c r="N29" s="100"/>
      <c r="P29" s="227"/>
    </row>
    <row r="30" spans="1:16" x14ac:dyDescent="0.25">
      <c r="A30" s="126"/>
      <c r="B30" s="126"/>
      <c r="C30" s="130"/>
      <c r="D30" s="126"/>
      <c r="E30" s="126"/>
      <c r="F30" s="126"/>
      <c r="G30" s="126"/>
      <c r="H30" s="126"/>
      <c r="I30" s="129"/>
      <c r="J30" s="129"/>
      <c r="K30" s="129"/>
      <c r="L30" s="100" t="str">
        <f>'RFK '!B14</f>
        <v>N I P . 198212192008012013</v>
      </c>
      <c r="M30" s="100"/>
      <c r="N30" s="100"/>
      <c r="P30" s="227"/>
    </row>
    <row r="31" spans="1:16" x14ac:dyDescent="0.2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P31" s="227"/>
    </row>
    <row r="32" spans="1:16" x14ac:dyDescent="0.25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P32" s="227"/>
    </row>
    <row r="33" spans="1:16" x14ac:dyDescent="0.25">
      <c r="A33" s="99"/>
      <c r="B33" s="99"/>
      <c r="C33" s="99"/>
      <c r="D33" s="99"/>
      <c r="E33" s="99"/>
      <c r="F33" s="99"/>
      <c r="G33" s="129"/>
      <c r="H33" s="99"/>
      <c r="I33" s="99"/>
      <c r="J33" s="99"/>
      <c r="K33" s="99"/>
      <c r="L33" s="99"/>
      <c r="M33" s="99"/>
      <c r="N33" s="99"/>
      <c r="P33" s="227"/>
    </row>
    <row r="34" spans="1:16" x14ac:dyDescent="0.25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P34" s="227"/>
    </row>
    <row r="35" spans="1:16" x14ac:dyDescent="0.25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P35" s="227"/>
    </row>
    <row r="36" spans="1:16" x14ac:dyDescent="0.25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P36" s="227"/>
    </row>
    <row r="37" spans="1:16" x14ac:dyDescent="0.25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P37" s="227"/>
    </row>
    <row r="38" spans="1:16" x14ac:dyDescent="0.25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P38" s="227"/>
    </row>
    <row r="39" spans="1:16" x14ac:dyDescent="0.2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P39" s="227"/>
    </row>
    <row r="40" spans="1:16" x14ac:dyDescent="0.2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P40" s="227"/>
    </row>
    <row r="41" spans="1:16" x14ac:dyDescent="0.2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P41" s="227"/>
    </row>
    <row r="42" spans="1:16" x14ac:dyDescent="0.25">
      <c r="P42" s="227"/>
    </row>
    <row r="43" spans="1:16" ht="12.95" customHeight="1" x14ac:dyDescent="0.25">
      <c r="A43" s="103" t="s">
        <v>7</v>
      </c>
      <c r="B43" s="103"/>
      <c r="C43" s="103" t="s">
        <v>8</v>
      </c>
      <c r="D43" s="100"/>
      <c r="E43" s="102"/>
      <c r="F43" s="102"/>
      <c r="G43" s="102"/>
      <c r="H43" s="102"/>
      <c r="I43" s="102"/>
      <c r="J43" s="102"/>
      <c r="K43" s="102"/>
      <c r="L43" s="100"/>
      <c r="M43" s="100"/>
      <c r="N43" s="100"/>
      <c r="P43" s="227"/>
    </row>
    <row r="44" spans="1:16" ht="12.95" customHeight="1" x14ac:dyDescent="0.25">
      <c r="A44" s="103" t="s">
        <v>65</v>
      </c>
      <c r="B44" s="103"/>
      <c r="C44" s="103" t="s">
        <v>103</v>
      </c>
      <c r="D44" s="100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P44" s="227"/>
    </row>
    <row r="45" spans="1:16" ht="12.95" customHeight="1" x14ac:dyDescent="0.25">
      <c r="A45" s="103" t="s">
        <v>9</v>
      </c>
      <c r="B45" s="103"/>
      <c r="C45" s="103" t="s">
        <v>10</v>
      </c>
      <c r="D45" s="100"/>
      <c r="E45" s="102"/>
      <c r="F45" s="102"/>
      <c r="G45" s="102"/>
      <c r="H45" s="102"/>
      <c r="I45" s="102"/>
      <c r="J45" s="102"/>
      <c r="K45" s="103" t="str">
        <f>K10</f>
        <v>Keadaan Bulan : Mei 2025</v>
      </c>
      <c r="L45" s="103"/>
      <c r="M45" s="103"/>
      <c r="N45" s="103"/>
      <c r="P45" s="227"/>
    </row>
    <row r="46" spans="1:16" ht="12.95" customHeight="1" thickBot="1" x14ac:dyDescent="0.3">
      <c r="A46" s="103"/>
      <c r="B46" s="103"/>
      <c r="C46" s="103"/>
      <c r="D46" s="100"/>
      <c r="E46" s="100"/>
      <c r="F46" s="100"/>
      <c r="G46" s="100"/>
      <c r="H46" s="100"/>
      <c r="I46" s="100"/>
      <c r="J46" s="100"/>
      <c r="K46" s="100"/>
      <c r="L46" s="99"/>
      <c r="M46" s="707" t="s">
        <v>67</v>
      </c>
      <c r="N46" s="707"/>
      <c r="P46" s="227"/>
    </row>
    <row r="47" spans="1:16" ht="12.95" customHeight="1" thickTop="1" x14ac:dyDescent="0.25">
      <c r="A47" s="661" t="s">
        <v>68</v>
      </c>
      <c r="B47" s="664" t="s">
        <v>69</v>
      </c>
      <c r="C47" s="665"/>
      <c r="D47" s="670" t="s">
        <v>70</v>
      </c>
      <c r="E47" s="671"/>
      <c r="F47" s="675" t="s">
        <v>71</v>
      </c>
      <c r="G47" s="675" t="s">
        <v>72</v>
      </c>
      <c r="H47" s="675" t="s">
        <v>73</v>
      </c>
      <c r="I47" s="675" t="s">
        <v>74</v>
      </c>
      <c r="J47" s="691" t="s">
        <v>75</v>
      </c>
      <c r="K47" s="692"/>
      <c r="L47" s="670" t="s">
        <v>76</v>
      </c>
      <c r="M47" s="693"/>
      <c r="N47" s="694"/>
      <c r="P47" s="227"/>
    </row>
    <row r="48" spans="1:16" ht="12.95" customHeight="1" x14ac:dyDescent="0.25">
      <c r="A48" s="689"/>
      <c r="B48" s="666"/>
      <c r="C48" s="667"/>
      <c r="D48" s="681" t="s">
        <v>77</v>
      </c>
      <c r="E48" s="681" t="s">
        <v>78</v>
      </c>
      <c r="F48" s="687"/>
      <c r="G48" s="687"/>
      <c r="H48" s="687"/>
      <c r="I48" s="687"/>
      <c r="J48" s="681" t="s">
        <v>21</v>
      </c>
      <c r="K48" s="681" t="s">
        <v>79</v>
      </c>
      <c r="L48" s="681" t="s">
        <v>21</v>
      </c>
      <c r="M48" s="683" t="s">
        <v>79</v>
      </c>
      <c r="N48" s="708"/>
      <c r="P48" s="227"/>
    </row>
    <row r="49" spans="1:16" ht="12.95" customHeight="1" x14ac:dyDescent="0.25">
      <c r="A49" s="690"/>
      <c r="B49" s="668"/>
      <c r="C49" s="669"/>
      <c r="D49" s="688"/>
      <c r="E49" s="688"/>
      <c r="F49" s="688"/>
      <c r="G49" s="688"/>
      <c r="H49" s="688"/>
      <c r="I49" s="688"/>
      <c r="J49" s="688"/>
      <c r="K49" s="688"/>
      <c r="L49" s="688"/>
      <c r="M49" s="209" t="s">
        <v>24</v>
      </c>
      <c r="N49" s="210" t="s">
        <v>80</v>
      </c>
      <c r="P49" s="227"/>
    </row>
    <row r="50" spans="1:16" ht="12.95" customHeight="1" x14ac:dyDescent="0.25">
      <c r="A50" s="206">
        <v>1</v>
      </c>
      <c r="B50" s="655">
        <v>2</v>
      </c>
      <c r="C50" s="656"/>
      <c r="D50" s="207">
        <v>3</v>
      </c>
      <c r="E50" s="207">
        <v>4</v>
      </c>
      <c r="F50" s="207">
        <v>5</v>
      </c>
      <c r="G50" s="207">
        <v>6</v>
      </c>
      <c r="H50" s="207">
        <v>7</v>
      </c>
      <c r="I50" s="207">
        <v>8</v>
      </c>
      <c r="J50" s="207">
        <v>9</v>
      </c>
      <c r="K50" s="207">
        <v>10</v>
      </c>
      <c r="L50" s="207">
        <v>11</v>
      </c>
      <c r="M50" s="207">
        <v>12</v>
      </c>
      <c r="N50" s="208">
        <v>13</v>
      </c>
      <c r="P50" s="227"/>
    </row>
    <row r="51" spans="1:16" ht="12.95" customHeight="1" x14ac:dyDescent="0.25">
      <c r="A51" s="105"/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8"/>
      <c r="P51" s="227"/>
    </row>
    <row r="52" spans="1:16" ht="12.95" customHeight="1" x14ac:dyDescent="0.25">
      <c r="A52" s="109">
        <v>1</v>
      </c>
      <c r="B52" s="110" t="s">
        <v>92</v>
      </c>
      <c r="C52" s="111"/>
      <c r="D52" s="112"/>
      <c r="E52" s="113" t="s">
        <v>82</v>
      </c>
      <c r="F52" s="360">
        <v>39000</v>
      </c>
      <c r="G52" s="184">
        <f>F52</f>
        <v>39000</v>
      </c>
      <c r="H52" s="183"/>
      <c r="I52" s="184">
        <f>F52/F56*100</f>
        <v>0.73584905660377353</v>
      </c>
      <c r="J52" s="184">
        <f>M52/F52*100</f>
        <v>100</v>
      </c>
      <c r="K52" s="184">
        <f>J52</f>
        <v>100</v>
      </c>
      <c r="L52" s="184">
        <f>I52*J52/100</f>
        <v>0.73584905660377364</v>
      </c>
      <c r="M52" s="184">
        <v>39000</v>
      </c>
      <c r="N52" s="185">
        <f>M52/F56*100</f>
        <v>0.73584905660377353</v>
      </c>
      <c r="P52" s="518">
        <f t="shared" ref="P52:P54" si="0">F52-M52</f>
        <v>0</v>
      </c>
    </row>
    <row r="53" spans="1:16" ht="12.95" customHeight="1" x14ac:dyDescent="0.25">
      <c r="A53" s="109">
        <v>2</v>
      </c>
      <c r="B53" s="110" t="s">
        <v>207</v>
      </c>
      <c r="C53" s="111"/>
      <c r="D53" s="112"/>
      <c r="E53" s="113"/>
      <c r="F53" s="360">
        <v>111000</v>
      </c>
      <c r="G53" s="184">
        <f>F53</f>
        <v>111000</v>
      </c>
      <c r="H53" s="183"/>
      <c r="I53" s="184">
        <f>F53/F56*100</f>
        <v>2.0943396226415096</v>
      </c>
      <c r="J53" s="184">
        <f>M53/F53*100</f>
        <v>100</v>
      </c>
      <c r="K53" s="184">
        <f>J53</f>
        <v>100</v>
      </c>
      <c r="L53" s="184">
        <f>I53*J53/100</f>
        <v>2.0943396226415096</v>
      </c>
      <c r="M53" s="184">
        <v>111000</v>
      </c>
      <c r="N53" s="185">
        <f>M53/F56*100</f>
        <v>2.0943396226415096</v>
      </c>
      <c r="P53" s="518">
        <f t="shared" si="0"/>
        <v>0</v>
      </c>
    </row>
    <row r="54" spans="1:16" ht="12.95" customHeight="1" x14ac:dyDescent="0.25">
      <c r="A54" s="109">
        <v>3</v>
      </c>
      <c r="B54" s="110" t="s">
        <v>208</v>
      </c>
      <c r="C54" s="111"/>
      <c r="D54" s="112"/>
      <c r="E54" s="113"/>
      <c r="F54" s="360">
        <v>650000</v>
      </c>
      <c r="G54" s="184">
        <f>F54</f>
        <v>650000</v>
      </c>
      <c r="H54" s="183"/>
      <c r="I54" s="184">
        <f>F54/F56*100</f>
        <v>12.264150943396226</v>
      </c>
      <c r="J54" s="184">
        <f>M54/F54*100</f>
        <v>100</v>
      </c>
      <c r="K54" s="184">
        <f>J54</f>
        <v>100</v>
      </c>
      <c r="L54" s="184">
        <f>I54*J54/100</f>
        <v>12.264150943396226</v>
      </c>
      <c r="M54" s="184">
        <v>650000</v>
      </c>
      <c r="N54" s="185">
        <f>M54/F56*100</f>
        <v>12.264150943396226</v>
      </c>
      <c r="P54" s="518">
        <f t="shared" si="0"/>
        <v>0</v>
      </c>
    </row>
    <row r="55" spans="1:16" ht="12.95" customHeight="1" x14ac:dyDescent="0.25">
      <c r="A55" s="109">
        <v>4</v>
      </c>
      <c r="B55" s="110" t="s">
        <v>89</v>
      </c>
      <c r="C55" s="111"/>
      <c r="D55" s="113"/>
      <c r="E55" s="113"/>
      <c r="F55" s="360">
        <v>4500000</v>
      </c>
      <c r="G55" s="184">
        <f>F55</f>
        <v>4500000</v>
      </c>
      <c r="H55" s="186"/>
      <c r="I55" s="184">
        <f>F55/F56*100</f>
        <v>84.905660377358487</v>
      </c>
      <c r="J55" s="184">
        <f>M55/F55*100</f>
        <v>56.666666666666664</v>
      </c>
      <c r="K55" s="184">
        <f>J55</f>
        <v>56.666666666666664</v>
      </c>
      <c r="L55" s="184">
        <f>I55*J55/100</f>
        <v>48.113207547169807</v>
      </c>
      <c r="M55" s="184">
        <v>2550000</v>
      </c>
      <c r="N55" s="185">
        <f>M55/F56*100</f>
        <v>48.113207547169814</v>
      </c>
      <c r="P55" s="518">
        <f>F55-M55</f>
        <v>1950000</v>
      </c>
    </row>
    <row r="56" spans="1:16" ht="12.95" customHeight="1" thickBot="1" x14ac:dyDescent="0.3">
      <c r="A56" s="657" t="s">
        <v>35</v>
      </c>
      <c r="B56" s="658"/>
      <c r="C56" s="658"/>
      <c r="D56" s="658"/>
      <c r="E56" s="659"/>
      <c r="F56" s="43">
        <f>SUM(F52:F55)</f>
        <v>5300000</v>
      </c>
      <c r="G56" s="43">
        <f>SUM(G52:G55)</f>
        <v>5300000</v>
      </c>
      <c r="H56" s="43"/>
      <c r="I56" s="43">
        <f t="shared" ref="I56:N56" si="1">SUM(I52:I55)</f>
        <v>100</v>
      </c>
      <c r="J56" s="43">
        <f t="shared" si="1"/>
        <v>356.66666666666669</v>
      </c>
      <c r="K56" s="43">
        <f t="shared" si="1"/>
        <v>356.66666666666669</v>
      </c>
      <c r="L56" s="43">
        <f t="shared" si="1"/>
        <v>63.20754716981132</v>
      </c>
      <c r="M56" s="43">
        <f t="shared" si="1"/>
        <v>3350000</v>
      </c>
      <c r="N56" s="43">
        <f t="shared" si="1"/>
        <v>63.20754716981132</v>
      </c>
      <c r="P56" s="519">
        <f>F56-M56</f>
        <v>1950000</v>
      </c>
    </row>
    <row r="57" spans="1:16" ht="12.95" customHeight="1" thickTop="1" x14ac:dyDescent="0.25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P57" s="227"/>
    </row>
    <row r="58" spans="1:16" ht="12.95" customHeight="1" x14ac:dyDescent="0.25">
      <c r="A58" s="126"/>
      <c r="B58" s="127"/>
      <c r="C58" s="127"/>
      <c r="D58" s="126"/>
      <c r="E58" s="126"/>
      <c r="F58" s="126"/>
      <c r="G58" s="126"/>
      <c r="H58" s="126"/>
      <c r="I58" s="100"/>
      <c r="J58" s="100"/>
      <c r="K58" s="100"/>
      <c r="L58" s="158" t="str">
        <f>L24</f>
        <v>Matalalang,  28 Mei 2025</v>
      </c>
      <c r="M58" s="99"/>
      <c r="N58" s="99"/>
      <c r="P58" s="227"/>
    </row>
    <row r="59" spans="1:16" ht="12.95" customHeight="1" x14ac:dyDescent="0.25">
      <c r="A59" s="126"/>
      <c r="B59" s="159"/>
      <c r="C59" s="126"/>
      <c r="D59" s="126"/>
      <c r="E59" s="126"/>
      <c r="F59" s="126"/>
      <c r="G59" s="126"/>
      <c r="H59" s="126"/>
      <c r="I59" s="129"/>
      <c r="J59" s="129"/>
      <c r="K59" s="129"/>
      <c r="L59" s="99"/>
      <c r="M59" s="99"/>
      <c r="N59" s="99"/>
      <c r="P59" s="227"/>
    </row>
    <row r="60" spans="1:16" ht="12.95" customHeight="1" x14ac:dyDescent="0.25">
      <c r="A60" s="126"/>
      <c r="B60" s="126"/>
      <c r="C60" s="126"/>
      <c r="D60" s="126"/>
      <c r="E60" s="126"/>
      <c r="F60" s="126"/>
      <c r="G60" s="126"/>
      <c r="H60" s="126"/>
      <c r="I60" s="129"/>
      <c r="J60" s="129"/>
      <c r="K60" s="129"/>
      <c r="L60" s="103" t="s">
        <v>87</v>
      </c>
      <c r="M60" s="99"/>
      <c r="N60" s="99"/>
      <c r="P60" s="227"/>
    </row>
    <row r="61" spans="1:16" ht="12.95" customHeight="1" x14ac:dyDescent="0.25">
      <c r="A61" s="126"/>
      <c r="B61" s="126"/>
      <c r="C61" s="130"/>
      <c r="D61" s="126"/>
      <c r="E61" s="126"/>
      <c r="F61" s="126"/>
      <c r="G61" s="126"/>
      <c r="H61" s="126"/>
      <c r="I61" s="129"/>
      <c r="J61" s="129"/>
      <c r="K61" s="129"/>
      <c r="L61" s="103"/>
      <c r="M61" s="99"/>
      <c r="N61" s="99"/>
      <c r="P61" s="227"/>
    </row>
    <row r="62" spans="1:16" ht="12.75" customHeight="1" x14ac:dyDescent="0.25">
      <c r="A62" s="126"/>
      <c r="B62" s="126"/>
      <c r="C62" s="130"/>
      <c r="D62" s="126"/>
      <c r="E62" s="126"/>
      <c r="F62" s="126"/>
      <c r="G62" s="126"/>
      <c r="H62" s="126"/>
      <c r="I62" s="129"/>
      <c r="J62" s="129"/>
      <c r="K62" s="129"/>
      <c r="L62" s="103"/>
      <c r="M62" s="100"/>
      <c r="N62" s="100"/>
      <c r="P62" s="227"/>
    </row>
    <row r="63" spans="1:16" x14ac:dyDescent="0.25">
      <c r="A63" s="126"/>
      <c r="B63" s="126"/>
      <c r="C63" s="130"/>
      <c r="D63" s="126"/>
      <c r="E63" s="126"/>
      <c r="F63" s="126"/>
      <c r="G63" s="126"/>
      <c r="H63" s="126"/>
      <c r="I63" s="129"/>
      <c r="J63" s="129"/>
      <c r="K63" s="129"/>
      <c r="L63" s="131" t="str">
        <f>L29</f>
        <v>ANDI RATU SM</v>
      </c>
      <c r="M63" s="100"/>
      <c r="N63" s="100"/>
      <c r="P63" s="227"/>
    </row>
    <row r="64" spans="1:16" x14ac:dyDescent="0.25">
      <c r="A64" s="126"/>
      <c r="B64" s="126"/>
      <c r="C64" s="130"/>
      <c r="D64" s="126"/>
      <c r="E64" s="126"/>
      <c r="F64" s="126"/>
      <c r="G64" s="126"/>
      <c r="H64" s="126"/>
      <c r="I64" s="129"/>
      <c r="J64" s="129"/>
      <c r="K64" s="129"/>
      <c r="L64" s="100" t="str">
        <f>L30</f>
        <v>N I P . 198212192008012013</v>
      </c>
      <c r="M64" s="100"/>
      <c r="N64" s="100"/>
      <c r="P64" s="227"/>
    </row>
    <row r="65" spans="1:16" x14ac:dyDescent="0.25">
      <c r="P65" s="227"/>
    </row>
    <row r="66" spans="1:16" x14ac:dyDescent="0.25">
      <c r="P66" s="227"/>
    </row>
    <row r="67" spans="1:16" x14ac:dyDescent="0.25">
      <c r="P67" s="227"/>
    </row>
    <row r="68" spans="1:16" x14ac:dyDescent="0.25">
      <c r="P68" s="227"/>
    </row>
    <row r="69" spans="1:16" x14ac:dyDescent="0.25">
      <c r="P69" s="227"/>
    </row>
    <row r="70" spans="1:16" x14ac:dyDescent="0.25">
      <c r="P70" s="227"/>
    </row>
    <row r="71" spans="1:16" x14ac:dyDescent="0.25">
      <c r="P71" s="227"/>
    </row>
    <row r="72" spans="1:16" x14ac:dyDescent="0.25">
      <c r="P72" s="227"/>
    </row>
    <row r="73" spans="1:16" x14ac:dyDescent="0.25">
      <c r="P73" s="227"/>
    </row>
    <row r="74" spans="1:16" x14ac:dyDescent="0.25">
      <c r="P74" s="227"/>
    </row>
    <row r="75" spans="1:16" x14ac:dyDescent="0.25">
      <c r="P75" s="227"/>
    </row>
    <row r="76" spans="1:16" x14ac:dyDescent="0.2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P76" s="227"/>
    </row>
    <row r="77" spans="1:16" x14ac:dyDescent="0.2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P77" s="227"/>
    </row>
    <row r="78" spans="1:16" x14ac:dyDescent="0.2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P78" s="227"/>
    </row>
    <row r="80" spans="1:16" x14ac:dyDescent="0.25">
      <c r="P80" s="227"/>
    </row>
    <row r="81" spans="1:16" x14ac:dyDescent="0.25">
      <c r="P81" s="227"/>
    </row>
    <row r="82" spans="1:16" ht="24.95" customHeight="1" x14ac:dyDescent="0.25">
      <c r="P82" s="227"/>
    </row>
    <row r="83" spans="1:16" ht="22.5" customHeight="1" x14ac:dyDescent="0.25">
      <c r="P83" s="227"/>
    </row>
    <row r="84" spans="1:16" x14ac:dyDescent="0.25">
      <c r="P84" s="227"/>
    </row>
    <row r="85" spans="1:16" x14ac:dyDescent="0.25">
      <c r="A85" s="146" t="s">
        <v>7</v>
      </c>
      <c r="B85" s="146"/>
      <c r="C85" s="146" t="s">
        <v>8</v>
      </c>
      <c r="D85" s="147"/>
      <c r="E85" s="148"/>
      <c r="F85" s="148"/>
      <c r="G85" s="148"/>
      <c r="H85" s="148"/>
      <c r="I85" s="148"/>
      <c r="J85" s="148"/>
      <c r="K85" s="148"/>
      <c r="L85" s="147"/>
      <c r="M85" s="147"/>
      <c r="N85" s="147"/>
      <c r="P85" s="227"/>
    </row>
    <row r="86" spans="1:16" x14ac:dyDescent="0.25">
      <c r="A86" s="146" t="s">
        <v>65</v>
      </c>
      <c r="B86" s="146"/>
      <c r="C86" s="146" t="s">
        <v>93</v>
      </c>
      <c r="D86" s="147"/>
      <c r="E86" s="148"/>
      <c r="F86" s="148"/>
      <c r="G86" s="148"/>
      <c r="H86" s="148"/>
      <c r="I86" s="148"/>
      <c r="J86" s="148"/>
      <c r="K86" s="149"/>
      <c r="L86" s="146"/>
      <c r="M86" s="146"/>
      <c r="N86" s="146"/>
      <c r="P86" s="227"/>
    </row>
    <row r="87" spans="1:16" x14ac:dyDescent="0.25">
      <c r="A87" s="146" t="s">
        <v>9</v>
      </c>
      <c r="B87" s="146"/>
      <c r="C87" s="146" t="s">
        <v>10</v>
      </c>
      <c r="D87" s="147"/>
      <c r="E87" s="148"/>
      <c r="F87" s="148"/>
      <c r="G87" s="148"/>
      <c r="H87" s="148"/>
      <c r="I87" s="148"/>
      <c r="J87" s="103"/>
      <c r="K87" s="103" t="str">
        <f>K10</f>
        <v>Keadaan Bulan : Mei 2025</v>
      </c>
      <c r="L87" s="103"/>
      <c r="M87" s="103"/>
      <c r="N87" s="146"/>
      <c r="P87" s="227"/>
    </row>
    <row r="88" spans="1:16" ht="15.75" thickBot="1" x14ac:dyDescent="0.3">
      <c r="A88" s="146"/>
      <c r="B88" s="146"/>
      <c r="C88" s="146"/>
      <c r="D88" s="147"/>
      <c r="E88" s="147"/>
      <c r="F88" s="147"/>
      <c r="G88" s="147"/>
      <c r="H88" s="147"/>
      <c r="I88" s="147"/>
      <c r="J88" s="147"/>
      <c r="K88" s="147"/>
      <c r="L88" s="149"/>
      <c r="M88" s="710" t="s">
        <v>67</v>
      </c>
      <c r="N88" s="710"/>
      <c r="P88" s="227"/>
    </row>
    <row r="89" spans="1:16" ht="17.45" customHeight="1" thickTop="1" x14ac:dyDescent="0.25">
      <c r="A89" s="661" t="s">
        <v>68</v>
      </c>
      <c r="B89" s="664" t="s">
        <v>69</v>
      </c>
      <c r="C89" s="701"/>
      <c r="D89" s="670" t="s">
        <v>70</v>
      </c>
      <c r="E89" s="671"/>
      <c r="F89" s="675" t="s">
        <v>71</v>
      </c>
      <c r="G89" s="675" t="s">
        <v>72</v>
      </c>
      <c r="H89" s="675" t="s">
        <v>73</v>
      </c>
      <c r="I89" s="675" t="s">
        <v>74</v>
      </c>
      <c r="J89" s="691" t="s">
        <v>75</v>
      </c>
      <c r="K89" s="698"/>
      <c r="L89" s="670" t="s">
        <v>76</v>
      </c>
      <c r="M89" s="699"/>
      <c r="N89" s="700"/>
      <c r="P89" s="227"/>
    </row>
    <row r="90" spans="1:16" x14ac:dyDescent="0.25">
      <c r="A90" s="662"/>
      <c r="B90" s="702"/>
      <c r="C90" s="703"/>
      <c r="D90" s="681" t="s">
        <v>77</v>
      </c>
      <c r="E90" s="681" t="s">
        <v>78</v>
      </c>
      <c r="F90" s="685"/>
      <c r="G90" s="685"/>
      <c r="H90" s="685"/>
      <c r="I90" s="685"/>
      <c r="J90" s="681" t="s">
        <v>21</v>
      </c>
      <c r="K90" s="681" t="s">
        <v>79</v>
      </c>
      <c r="L90" s="681" t="s">
        <v>21</v>
      </c>
      <c r="M90" s="683" t="s">
        <v>79</v>
      </c>
      <c r="N90" s="706"/>
      <c r="P90" s="227"/>
    </row>
    <row r="91" spans="1:16" ht="15" customHeight="1" x14ac:dyDescent="0.25">
      <c r="A91" s="663"/>
      <c r="B91" s="704"/>
      <c r="C91" s="705"/>
      <c r="D91" s="682"/>
      <c r="E91" s="682"/>
      <c r="F91" s="682"/>
      <c r="G91" s="682"/>
      <c r="H91" s="682"/>
      <c r="I91" s="682"/>
      <c r="J91" s="682"/>
      <c r="K91" s="682"/>
      <c r="L91" s="682"/>
      <c r="M91" s="209" t="s">
        <v>24</v>
      </c>
      <c r="N91" s="210" t="s">
        <v>80</v>
      </c>
      <c r="P91" s="227"/>
    </row>
    <row r="92" spans="1:16" x14ac:dyDescent="0.25">
      <c r="A92" s="206">
        <v>1</v>
      </c>
      <c r="B92" s="655">
        <v>2</v>
      </c>
      <c r="C92" s="686"/>
      <c r="D92" s="207">
        <v>3</v>
      </c>
      <c r="E92" s="207">
        <v>4</v>
      </c>
      <c r="F92" s="207">
        <v>5</v>
      </c>
      <c r="G92" s="207">
        <v>6</v>
      </c>
      <c r="H92" s="207">
        <v>7</v>
      </c>
      <c r="I92" s="207">
        <v>8</v>
      </c>
      <c r="J92" s="207">
        <v>9</v>
      </c>
      <c r="K92" s="207">
        <v>10</v>
      </c>
      <c r="L92" s="207">
        <v>11</v>
      </c>
      <c r="M92" s="207">
        <v>12</v>
      </c>
      <c r="N92" s="208">
        <v>13</v>
      </c>
      <c r="P92" s="227"/>
    </row>
    <row r="93" spans="1:16" x14ac:dyDescent="0.25">
      <c r="A93" s="105"/>
      <c r="B93" s="106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8"/>
      <c r="P93" s="227"/>
    </row>
    <row r="94" spans="1:16" ht="26.45" customHeight="1" x14ac:dyDescent="0.25">
      <c r="A94" s="109">
        <v>1</v>
      </c>
      <c r="B94" s="715" t="s">
        <v>210</v>
      </c>
      <c r="C94" s="716"/>
      <c r="D94" s="709"/>
      <c r="E94" s="113" t="s">
        <v>82</v>
      </c>
      <c r="F94" s="140">
        <v>0</v>
      </c>
      <c r="G94" s="115">
        <f>F94</f>
        <v>0</v>
      </c>
      <c r="H94" s="115" t="s">
        <v>83</v>
      </c>
      <c r="I94" s="115">
        <f>F94/F96*100</f>
        <v>0</v>
      </c>
      <c r="J94" s="115" t="e">
        <f>M94/F94*100</f>
        <v>#DIV/0!</v>
      </c>
      <c r="K94" s="115" t="e">
        <f>J94</f>
        <v>#DIV/0!</v>
      </c>
      <c r="L94" s="115" t="e">
        <f>I94*J94/100</f>
        <v>#DIV/0!</v>
      </c>
      <c r="M94" s="115">
        <v>0</v>
      </c>
      <c r="N94" s="117">
        <f>M94/F96*100</f>
        <v>0</v>
      </c>
      <c r="P94" s="518">
        <f t="shared" ref="P94:P96" si="2">F94-M94</f>
        <v>0</v>
      </c>
    </row>
    <row r="95" spans="1:16" ht="34.5" customHeight="1" x14ac:dyDescent="0.25">
      <c r="A95" s="134">
        <v>2</v>
      </c>
      <c r="B95" s="717" t="s">
        <v>209</v>
      </c>
      <c r="C95" s="718"/>
      <c r="D95" s="711"/>
      <c r="E95" s="122"/>
      <c r="F95" s="140">
        <v>5680000</v>
      </c>
      <c r="G95" s="115">
        <f>F95</f>
        <v>5680000</v>
      </c>
      <c r="H95" s="142"/>
      <c r="I95" s="115">
        <f>F95/F96*100</f>
        <v>100</v>
      </c>
      <c r="J95" s="115">
        <f>M95/F95*100</f>
        <v>39.87676056338028</v>
      </c>
      <c r="K95" s="115">
        <f>J95</f>
        <v>39.87676056338028</v>
      </c>
      <c r="L95" s="115">
        <f>I95*J95/100</f>
        <v>39.87676056338028</v>
      </c>
      <c r="M95" s="115">
        <v>2265000</v>
      </c>
      <c r="N95" s="117">
        <f>M95/F96*100</f>
        <v>39.87676056338028</v>
      </c>
      <c r="P95" s="518">
        <f t="shared" si="2"/>
        <v>3415000</v>
      </c>
    </row>
    <row r="96" spans="1:16" ht="15.75" thickBot="1" x14ac:dyDescent="0.3">
      <c r="A96" s="712" t="s">
        <v>35</v>
      </c>
      <c r="B96" s="713"/>
      <c r="C96" s="713"/>
      <c r="D96" s="713"/>
      <c r="E96" s="714"/>
      <c r="F96" s="43">
        <f>SUM(F94:F95)</f>
        <v>5680000</v>
      </c>
      <c r="G96" s="43">
        <f>SUM(G94:G95)</f>
        <v>5680000</v>
      </c>
      <c r="H96" s="43"/>
      <c r="I96" s="43">
        <f>SUM(I94:I95)</f>
        <v>100</v>
      </c>
      <c r="J96" s="43">
        <f>M96/F96*100</f>
        <v>39.87676056338028</v>
      </c>
      <c r="K96" s="43">
        <f>J96</f>
        <v>39.87676056338028</v>
      </c>
      <c r="L96" s="50">
        <f>I96*J96/100</f>
        <v>39.87676056338028</v>
      </c>
      <c r="M96" s="43">
        <f>SUM(M94:M95)</f>
        <v>2265000</v>
      </c>
      <c r="N96" s="45">
        <f>SUM(N94:N95)</f>
        <v>39.87676056338028</v>
      </c>
      <c r="P96" s="519">
        <f t="shared" si="2"/>
        <v>3415000</v>
      </c>
    </row>
    <row r="97" spans="1:16" ht="15.75" thickTop="1" x14ac:dyDescent="0.25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P97" s="227"/>
    </row>
    <row r="98" spans="1:16" x14ac:dyDescent="0.25">
      <c r="A98" s="126"/>
      <c r="B98" s="127"/>
      <c r="C98" s="127"/>
      <c r="D98" s="126"/>
      <c r="E98" s="126"/>
      <c r="F98" s="126"/>
      <c r="G98" s="126"/>
      <c r="H98" s="126"/>
      <c r="I98" s="100"/>
      <c r="J98" s="100"/>
      <c r="K98" s="100"/>
      <c r="L98" s="273" t="str">
        <f>L24</f>
        <v>Matalalang,  28 Mei 2025</v>
      </c>
      <c r="M98" s="99"/>
      <c r="N98" s="99"/>
      <c r="P98" s="227"/>
    </row>
    <row r="99" spans="1:16" x14ac:dyDescent="0.25">
      <c r="A99" s="126"/>
      <c r="B99" s="126"/>
      <c r="C99" s="126"/>
      <c r="D99" s="126"/>
      <c r="E99" s="126"/>
      <c r="F99" s="126"/>
      <c r="G99" s="126"/>
      <c r="H99" s="126"/>
      <c r="I99" s="129"/>
      <c r="J99" s="129"/>
      <c r="K99" s="129"/>
      <c r="L99" s="99"/>
      <c r="M99" s="99"/>
      <c r="N99" s="99"/>
      <c r="P99" s="227"/>
    </row>
    <row r="100" spans="1:16" x14ac:dyDescent="0.25">
      <c r="A100" s="126"/>
      <c r="B100" s="126"/>
      <c r="C100" s="126"/>
      <c r="D100" s="126"/>
      <c r="E100" s="126"/>
      <c r="F100" s="126"/>
      <c r="G100" s="126"/>
      <c r="H100" s="126"/>
      <c r="I100" s="129"/>
      <c r="J100" s="129"/>
      <c r="K100" s="129"/>
      <c r="L100" s="103" t="s">
        <v>87</v>
      </c>
      <c r="M100" s="99"/>
      <c r="N100" s="99"/>
      <c r="P100" s="227"/>
    </row>
    <row r="101" spans="1:16" x14ac:dyDescent="0.25">
      <c r="A101" s="126"/>
      <c r="B101" s="126"/>
      <c r="C101" s="130"/>
      <c r="D101" s="126"/>
      <c r="E101" s="126"/>
      <c r="F101" s="126"/>
      <c r="G101" s="126"/>
      <c r="H101" s="150"/>
      <c r="I101" s="129"/>
      <c r="J101" s="129"/>
      <c r="K101" s="129"/>
      <c r="L101" s="103"/>
      <c r="M101" s="99"/>
      <c r="N101" s="99"/>
      <c r="P101" s="227"/>
    </row>
    <row r="102" spans="1:16" x14ac:dyDescent="0.25">
      <c r="A102" s="126"/>
      <c r="B102" s="126"/>
      <c r="C102" s="130"/>
      <c r="D102" s="126"/>
      <c r="E102" s="126"/>
      <c r="F102" s="126"/>
      <c r="G102" s="126"/>
      <c r="H102" s="126"/>
      <c r="I102" s="129"/>
      <c r="J102" s="129"/>
      <c r="K102" s="129"/>
      <c r="L102" s="103"/>
      <c r="M102" s="100"/>
      <c r="N102" s="100"/>
      <c r="P102" s="227"/>
    </row>
    <row r="103" spans="1:16" x14ac:dyDescent="0.25">
      <c r="A103" s="126"/>
      <c r="B103" s="126"/>
      <c r="C103" s="130"/>
      <c r="D103" s="126"/>
      <c r="E103" s="126"/>
      <c r="F103" s="126"/>
      <c r="G103" s="126"/>
      <c r="H103" s="126"/>
      <c r="I103" s="129"/>
      <c r="J103" s="129"/>
      <c r="K103" s="129"/>
      <c r="L103" s="131" t="str">
        <f>L63</f>
        <v>ANDI RATU SM</v>
      </c>
      <c r="M103" s="100"/>
      <c r="N103" s="100"/>
      <c r="P103" s="227"/>
    </row>
    <row r="104" spans="1:16" x14ac:dyDescent="0.25">
      <c r="A104" s="126"/>
      <c r="B104" s="126"/>
      <c r="C104" s="130"/>
      <c r="D104" s="126"/>
      <c r="E104" s="126"/>
      <c r="F104" s="126"/>
      <c r="G104" s="126"/>
      <c r="H104" s="126"/>
      <c r="I104" s="129"/>
      <c r="J104" s="129"/>
      <c r="K104" s="129"/>
      <c r="L104" s="100" t="str">
        <f>L64</f>
        <v>N I P . 198212192008012013</v>
      </c>
      <c r="M104" s="100"/>
      <c r="N104" s="100"/>
      <c r="P104" s="227"/>
    </row>
    <row r="105" spans="1:16" x14ac:dyDescent="0.25">
      <c r="P105" s="227"/>
    </row>
    <row r="106" spans="1:16" x14ac:dyDescent="0.25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P106" s="227"/>
    </row>
    <row r="107" spans="1:16" x14ac:dyDescent="0.25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P107" s="227"/>
    </row>
    <row r="108" spans="1:16" x14ac:dyDescent="0.25">
      <c r="F108" s="163"/>
      <c r="G108" s="164"/>
      <c r="H108" s="164"/>
      <c r="I108" s="165"/>
      <c r="J108" s="165"/>
      <c r="K108" s="165"/>
      <c r="L108" s="165"/>
      <c r="M108" s="165"/>
      <c r="N108" s="165"/>
      <c r="P108" s="528"/>
    </row>
    <row r="123" spans="1:16" ht="22.5" customHeight="1" x14ac:dyDescent="0.25"/>
    <row r="125" spans="1:16" x14ac:dyDescent="0.25">
      <c r="A125" s="146" t="s">
        <v>7</v>
      </c>
      <c r="B125" s="146"/>
      <c r="C125" s="146" t="s">
        <v>8</v>
      </c>
      <c r="D125" s="147"/>
      <c r="E125" s="148"/>
      <c r="F125" s="148"/>
      <c r="G125" s="148"/>
      <c r="H125" s="148"/>
      <c r="I125" s="148"/>
      <c r="J125" s="148"/>
      <c r="K125" s="148"/>
      <c r="L125" s="147"/>
      <c r="M125" s="147"/>
      <c r="N125" s="147"/>
      <c r="P125" s="227"/>
    </row>
    <row r="126" spans="1:16" x14ac:dyDescent="0.25">
      <c r="A126" s="146" t="s">
        <v>65</v>
      </c>
      <c r="B126" s="146"/>
      <c r="C126" s="146" t="s">
        <v>94</v>
      </c>
      <c r="D126" s="147"/>
      <c r="E126" s="148"/>
      <c r="F126" s="148"/>
      <c r="G126" s="148"/>
      <c r="H126" s="148"/>
      <c r="I126" s="148"/>
      <c r="J126" s="148"/>
      <c r="K126" s="149"/>
      <c r="L126" s="146"/>
      <c r="M126" s="146"/>
      <c r="N126" s="146"/>
      <c r="P126" s="227"/>
    </row>
    <row r="127" spans="1:16" x14ac:dyDescent="0.25">
      <c r="A127" s="146" t="s">
        <v>9</v>
      </c>
      <c r="B127" s="146"/>
      <c r="C127" s="146" t="s">
        <v>10</v>
      </c>
      <c r="D127" s="147"/>
      <c r="E127" s="148"/>
      <c r="F127" s="148"/>
      <c r="G127" s="148"/>
      <c r="H127" s="148"/>
      <c r="I127" s="148"/>
      <c r="J127" s="103"/>
      <c r="K127" s="151" t="str">
        <f>K10</f>
        <v>Keadaan Bulan : Mei 2025</v>
      </c>
      <c r="L127" s="103"/>
      <c r="M127" s="103"/>
      <c r="N127" s="146"/>
      <c r="P127" s="227"/>
    </row>
    <row r="128" spans="1:16" ht="15.75" thickBot="1" x14ac:dyDescent="0.3">
      <c r="A128" s="146"/>
      <c r="B128" s="146"/>
      <c r="C128" s="146"/>
      <c r="D128" s="147"/>
      <c r="E128" s="147"/>
      <c r="F128" s="147"/>
      <c r="G128" s="147"/>
      <c r="H128" s="147"/>
      <c r="I128" s="147"/>
      <c r="J128" s="147"/>
      <c r="K128" s="147"/>
      <c r="L128" s="149"/>
      <c r="M128" s="710" t="s">
        <v>67</v>
      </c>
      <c r="N128" s="710"/>
      <c r="P128" s="227"/>
    </row>
    <row r="129" spans="1:16" ht="17.45" customHeight="1" thickTop="1" x14ac:dyDescent="0.25">
      <c r="A129" s="661" t="s">
        <v>68</v>
      </c>
      <c r="B129" s="664" t="s">
        <v>69</v>
      </c>
      <c r="C129" s="701"/>
      <c r="D129" s="670" t="s">
        <v>70</v>
      </c>
      <c r="E129" s="671"/>
      <c r="F129" s="675" t="s">
        <v>71</v>
      </c>
      <c r="G129" s="675" t="s">
        <v>72</v>
      </c>
      <c r="H129" s="675" t="s">
        <v>73</v>
      </c>
      <c r="I129" s="675" t="s">
        <v>74</v>
      </c>
      <c r="J129" s="691" t="s">
        <v>75</v>
      </c>
      <c r="K129" s="698"/>
      <c r="L129" s="670" t="s">
        <v>76</v>
      </c>
      <c r="M129" s="699"/>
      <c r="N129" s="700"/>
      <c r="P129" s="227"/>
    </row>
    <row r="130" spans="1:16" x14ac:dyDescent="0.25">
      <c r="A130" s="662"/>
      <c r="B130" s="702"/>
      <c r="C130" s="703"/>
      <c r="D130" s="681" t="s">
        <v>77</v>
      </c>
      <c r="E130" s="681" t="s">
        <v>78</v>
      </c>
      <c r="F130" s="685"/>
      <c r="G130" s="685"/>
      <c r="H130" s="685"/>
      <c r="I130" s="685"/>
      <c r="J130" s="681" t="s">
        <v>21</v>
      </c>
      <c r="K130" s="681" t="s">
        <v>79</v>
      </c>
      <c r="L130" s="681" t="s">
        <v>21</v>
      </c>
      <c r="M130" s="683" t="s">
        <v>79</v>
      </c>
      <c r="N130" s="706"/>
      <c r="P130" s="227"/>
    </row>
    <row r="131" spans="1:16" ht="15" customHeight="1" x14ac:dyDescent="0.25">
      <c r="A131" s="663"/>
      <c r="B131" s="704"/>
      <c r="C131" s="705"/>
      <c r="D131" s="682"/>
      <c r="E131" s="682"/>
      <c r="F131" s="682"/>
      <c r="G131" s="682"/>
      <c r="H131" s="682"/>
      <c r="I131" s="682"/>
      <c r="J131" s="682"/>
      <c r="K131" s="682"/>
      <c r="L131" s="682"/>
      <c r="M131" s="209" t="s">
        <v>24</v>
      </c>
      <c r="N131" s="210" t="s">
        <v>80</v>
      </c>
      <c r="P131" s="227"/>
    </row>
    <row r="132" spans="1:16" x14ac:dyDescent="0.25">
      <c r="A132" s="206">
        <v>1</v>
      </c>
      <c r="B132" s="655">
        <v>2</v>
      </c>
      <c r="C132" s="686"/>
      <c r="D132" s="207">
        <v>3</v>
      </c>
      <c r="E132" s="207">
        <v>4</v>
      </c>
      <c r="F132" s="207">
        <v>5</v>
      </c>
      <c r="G132" s="207">
        <v>6</v>
      </c>
      <c r="H132" s="207">
        <v>7</v>
      </c>
      <c r="I132" s="207">
        <v>8</v>
      </c>
      <c r="J132" s="207">
        <v>9</v>
      </c>
      <c r="K132" s="207">
        <v>10</v>
      </c>
      <c r="L132" s="207">
        <v>11</v>
      </c>
      <c r="M132" s="207">
        <v>12</v>
      </c>
      <c r="N132" s="208">
        <v>13</v>
      </c>
      <c r="P132" s="227"/>
    </row>
    <row r="133" spans="1:16" x14ac:dyDescent="0.25">
      <c r="A133" s="105"/>
      <c r="B133" s="106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8"/>
      <c r="P133" s="227"/>
    </row>
    <row r="134" spans="1:16" ht="36.6" customHeight="1" x14ac:dyDescent="0.25">
      <c r="A134" s="109">
        <v>1</v>
      </c>
      <c r="B134" s="719" t="s">
        <v>211</v>
      </c>
      <c r="C134" s="720"/>
      <c r="D134" s="709"/>
      <c r="E134" s="113" t="s">
        <v>82</v>
      </c>
      <c r="F134" s="140">
        <v>3050000</v>
      </c>
      <c r="G134" s="115">
        <f>F134</f>
        <v>3050000</v>
      </c>
      <c r="H134" s="115" t="s">
        <v>83</v>
      </c>
      <c r="I134" s="115">
        <f>F134/F136*100</f>
        <v>100</v>
      </c>
      <c r="J134" s="115">
        <f>M134/F134*100</f>
        <v>63.934426229508205</v>
      </c>
      <c r="K134" s="115">
        <f>J134</f>
        <v>63.934426229508205</v>
      </c>
      <c r="L134" s="115">
        <f>I134*J134/100</f>
        <v>63.934426229508205</v>
      </c>
      <c r="M134" s="115">
        <v>1950000</v>
      </c>
      <c r="N134" s="117">
        <f>M134/F136*100</f>
        <v>63.934426229508205</v>
      </c>
      <c r="P134" s="518">
        <f t="shared" ref="P134:P136" si="3">F134-M134</f>
        <v>1100000</v>
      </c>
    </row>
    <row r="135" spans="1:16" x14ac:dyDescent="0.25">
      <c r="A135" s="119"/>
      <c r="B135" s="120"/>
      <c r="C135" s="121"/>
      <c r="D135" s="709"/>
      <c r="E135" s="122"/>
      <c r="F135" s="140"/>
      <c r="G135" s="115"/>
      <c r="H135" s="142"/>
      <c r="I135" s="115"/>
      <c r="J135" s="115"/>
      <c r="K135" s="115"/>
      <c r="L135" s="115"/>
      <c r="M135" s="115"/>
      <c r="N135" s="117"/>
      <c r="P135" s="527"/>
    </row>
    <row r="136" spans="1:16" ht="15.75" thickBot="1" x14ac:dyDescent="0.3">
      <c r="A136" s="657" t="s">
        <v>35</v>
      </c>
      <c r="B136" s="658"/>
      <c r="C136" s="658"/>
      <c r="D136" s="658"/>
      <c r="E136" s="659"/>
      <c r="F136" s="43">
        <f>SUM(F134:F135)</f>
        <v>3050000</v>
      </c>
      <c r="G136" s="43">
        <f>SUM(G134:G135)</f>
        <v>3050000</v>
      </c>
      <c r="H136" s="43"/>
      <c r="I136" s="43">
        <f>SUM(I134:I135)</f>
        <v>100</v>
      </c>
      <c r="J136" s="43">
        <f>M136/F136*100</f>
        <v>63.934426229508205</v>
      </c>
      <c r="K136" s="43">
        <f>J136</f>
        <v>63.934426229508205</v>
      </c>
      <c r="L136" s="50">
        <f>I136*J136/100</f>
        <v>63.934426229508205</v>
      </c>
      <c r="M136" s="43">
        <f>SUM(M134:M135)</f>
        <v>1950000</v>
      </c>
      <c r="N136" s="45">
        <f>SUM(N134:N135)</f>
        <v>63.934426229508205</v>
      </c>
      <c r="P136" s="519">
        <f t="shared" si="3"/>
        <v>1100000</v>
      </c>
    </row>
    <row r="137" spans="1:16" ht="15.75" thickTop="1" x14ac:dyDescent="0.25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P137" s="227"/>
    </row>
    <row r="138" spans="1:16" x14ac:dyDescent="0.25">
      <c r="A138" s="126"/>
      <c r="B138" s="127"/>
      <c r="C138" s="127"/>
      <c r="D138" s="126"/>
      <c r="E138" s="126"/>
      <c r="F138" s="126"/>
      <c r="G138" s="126"/>
      <c r="H138" s="126"/>
      <c r="I138" s="100"/>
      <c r="J138" s="100"/>
      <c r="K138" s="100"/>
      <c r="L138" s="268" t="str">
        <f>L24</f>
        <v>Matalalang,  28 Mei 2025</v>
      </c>
      <c r="M138" s="99"/>
      <c r="N138" s="99"/>
      <c r="P138" s="227"/>
    </row>
    <row r="139" spans="1:16" x14ac:dyDescent="0.25">
      <c r="A139" s="126"/>
      <c r="B139" s="126"/>
      <c r="C139" s="126"/>
      <c r="D139" s="126"/>
      <c r="E139" s="126"/>
      <c r="F139" s="126"/>
      <c r="G139" s="126"/>
      <c r="H139" s="126"/>
      <c r="I139" s="129"/>
      <c r="J139" s="129"/>
      <c r="K139" s="129"/>
      <c r="L139" s="99"/>
      <c r="M139" s="99"/>
      <c r="N139" s="99"/>
      <c r="P139" s="227"/>
    </row>
    <row r="140" spans="1:16" x14ac:dyDescent="0.25">
      <c r="A140" s="126"/>
      <c r="B140" s="126"/>
      <c r="C140" s="126"/>
      <c r="D140" s="126"/>
      <c r="E140" s="126"/>
      <c r="F140" s="126"/>
      <c r="G140" s="126"/>
      <c r="H140" s="126"/>
      <c r="I140" s="129"/>
      <c r="J140" s="129"/>
      <c r="K140" s="129"/>
      <c r="L140" s="103" t="s">
        <v>87</v>
      </c>
      <c r="M140" s="99"/>
      <c r="N140" s="99"/>
      <c r="P140" s="227"/>
    </row>
    <row r="141" spans="1:16" x14ac:dyDescent="0.25">
      <c r="A141" s="126"/>
      <c r="B141" s="126"/>
      <c r="C141" s="130"/>
      <c r="D141" s="126"/>
      <c r="E141" s="126"/>
      <c r="F141" s="126"/>
      <c r="G141" s="126"/>
      <c r="H141" s="150"/>
      <c r="I141" s="129"/>
      <c r="J141" s="129"/>
      <c r="K141" s="129"/>
      <c r="L141" s="103"/>
      <c r="M141" s="99"/>
      <c r="N141" s="99"/>
      <c r="P141" s="227"/>
    </row>
    <row r="142" spans="1:16" x14ac:dyDescent="0.25">
      <c r="A142" s="126"/>
      <c r="B142" s="126"/>
      <c r="C142" s="130"/>
      <c r="D142" s="126"/>
      <c r="E142" s="126"/>
      <c r="F142" s="126"/>
      <c r="G142" s="126"/>
      <c r="H142" s="126"/>
      <c r="I142" s="129"/>
      <c r="J142" s="129"/>
      <c r="K142" s="129"/>
      <c r="L142" s="103"/>
      <c r="M142" s="100"/>
      <c r="N142" s="100"/>
      <c r="P142" s="227"/>
    </row>
    <row r="143" spans="1:16" ht="15" customHeight="1" x14ac:dyDescent="0.25">
      <c r="A143" s="126"/>
      <c r="B143" s="126"/>
      <c r="C143" s="130"/>
      <c r="D143" s="126"/>
      <c r="E143" s="126"/>
      <c r="F143" s="126"/>
      <c r="G143" s="126"/>
      <c r="H143" s="126"/>
      <c r="I143" s="129"/>
      <c r="J143" s="129"/>
      <c r="K143" s="129"/>
      <c r="L143" s="131" t="str">
        <f>L63</f>
        <v>ANDI RATU SM</v>
      </c>
      <c r="M143" s="100"/>
      <c r="N143" s="100"/>
      <c r="P143" s="227"/>
    </row>
    <row r="144" spans="1:16" ht="15" customHeight="1" x14ac:dyDescent="0.25">
      <c r="A144" s="126"/>
      <c r="B144" s="126"/>
      <c r="C144" s="130"/>
      <c r="D144" s="126"/>
      <c r="E144" s="126"/>
      <c r="F144" s="126"/>
      <c r="G144" s="126"/>
      <c r="H144" s="126"/>
      <c r="I144" s="129"/>
      <c r="J144" s="129"/>
      <c r="K144" s="129"/>
      <c r="L144" s="100" t="str">
        <f>L64</f>
        <v>N I P . 198212192008012013</v>
      </c>
      <c r="M144" s="100"/>
      <c r="N144" s="100"/>
      <c r="P144" s="227"/>
    </row>
    <row r="145" spans="1:16" x14ac:dyDescent="0.25">
      <c r="P145" s="227"/>
    </row>
    <row r="146" spans="1:16" x14ac:dyDescent="0.25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P146" s="227"/>
    </row>
    <row r="162" spans="1:16" x14ac:dyDescent="0.25">
      <c r="A162" s="146" t="s">
        <v>7</v>
      </c>
      <c r="B162" s="146"/>
      <c r="C162" s="146" t="s">
        <v>8</v>
      </c>
      <c r="D162" s="147"/>
      <c r="E162" s="148"/>
      <c r="F162" s="148"/>
      <c r="G162" s="148"/>
      <c r="H162" s="148"/>
      <c r="I162" s="148"/>
      <c r="J162" s="148"/>
      <c r="K162" s="148"/>
      <c r="L162" s="147"/>
      <c r="M162" s="147"/>
      <c r="N162" s="147"/>
      <c r="P162" s="227"/>
    </row>
    <row r="163" spans="1:16" x14ac:dyDescent="0.25">
      <c r="A163" s="146" t="s">
        <v>65</v>
      </c>
      <c r="B163" s="146"/>
      <c r="C163" s="146" t="s">
        <v>198</v>
      </c>
      <c r="D163" s="147"/>
      <c r="E163" s="148"/>
      <c r="F163" s="148"/>
      <c r="G163" s="148"/>
      <c r="H163" s="148"/>
      <c r="I163" s="148"/>
      <c r="J163" s="148"/>
      <c r="K163" s="149"/>
      <c r="L163" s="146"/>
      <c r="M163" s="146"/>
      <c r="N163" s="146"/>
      <c r="P163" s="227"/>
    </row>
    <row r="164" spans="1:16" x14ac:dyDescent="0.25">
      <c r="A164" s="146" t="s">
        <v>9</v>
      </c>
      <c r="B164" s="146"/>
      <c r="C164" s="146" t="s">
        <v>10</v>
      </c>
      <c r="D164" s="147"/>
      <c r="E164" s="148"/>
      <c r="F164" s="148"/>
      <c r="G164" s="148"/>
      <c r="H164" s="148"/>
      <c r="I164" s="148"/>
      <c r="J164" s="103"/>
      <c r="K164" s="103" t="str">
        <f>K87</f>
        <v>Keadaan Bulan : Mei 2025</v>
      </c>
      <c r="L164" s="103"/>
      <c r="M164" s="103"/>
      <c r="N164" s="146"/>
      <c r="P164" s="227"/>
    </row>
    <row r="165" spans="1:16" ht="15.75" thickBot="1" x14ac:dyDescent="0.3">
      <c r="A165" s="146"/>
      <c r="B165" s="146"/>
      <c r="C165" s="146"/>
      <c r="D165" s="147"/>
      <c r="E165" s="147"/>
      <c r="F165" s="147"/>
      <c r="G165" s="147"/>
      <c r="H165" s="147"/>
      <c r="I165" s="147"/>
      <c r="J165" s="147"/>
      <c r="K165" s="147"/>
      <c r="L165" s="149"/>
      <c r="M165" s="710" t="s">
        <v>67</v>
      </c>
      <c r="N165" s="710"/>
      <c r="P165" s="227"/>
    </row>
    <row r="166" spans="1:16" ht="17.45" customHeight="1" thickTop="1" x14ac:dyDescent="0.25">
      <c r="A166" s="661" t="s">
        <v>68</v>
      </c>
      <c r="B166" s="664" t="s">
        <v>69</v>
      </c>
      <c r="C166" s="701"/>
      <c r="D166" s="670" t="s">
        <v>70</v>
      </c>
      <c r="E166" s="671"/>
      <c r="F166" s="675" t="s">
        <v>71</v>
      </c>
      <c r="G166" s="675" t="s">
        <v>72</v>
      </c>
      <c r="H166" s="675" t="s">
        <v>73</v>
      </c>
      <c r="I166" s="675" t="s">
        <v>74</v>
      </c>
      <c r="J166" s="691" t="s">
        <v>75</v>
      </c>
      <c r="K166" s="698"/>
      <c r="L166" s="670" t="s">
        <v>76</v>
      </c>
      <c r="M166" s="699"/>
      <c r="N166" s="700"/>
      <c r="P166" s="227"/>
    </row>
    <row r="167" spans="1:16" x14ac:dyDescent="0.25">
      <c r="A167" s="662"/>
      <c r="B167" s="702"/>
      <c r="C167" s="703"/>
      <c r="D167" s="681" t="s">
        <v>77</v>
      </c>
      <c r="E167" s="681" t="s">
        <v>78</v>
      </c>
      <c r="F167" s="685"/>
      <c r="G167" s="685"/>
      <c r="H167" s="685"/>
      <c r="I167" s="685"/>
      <c r="J167" s="681" t="s">
        <v>21</v>
      </c>
      <c r="K167" s="681" t="s">
        <v>79</v>
      </c>
      <c r="L167" s="681" t="s">
        <v>21</v>
      </c>
      <c r="M167" s="683" t="s">
        <v>79</v>
      </c>
      <c r="N167" s="706"/>
      <c r="P167" s="227"/>
    </row>
    <row r="168" spans="1:16" ht="15" customHeight="1" x14ac:dyDescent="0.25">
      <c r="A168" s="663"/>
      <c r="B168" s="704"/>
      <c r="C168" s="705"/>
      <c r="D168" s="682"/>
      <c r="E168" s="682"/>
      <c r="F168" s="682"/>
      <c r="G168" s="682"/>
      <c r="H168" s="682"/>
      <c r="I168" s="682"/>
      <c r="J168" s="682"/>
      <c r="K168" s="682"/>
      <c r="L168" s="682"/>
      <c r="M168" s="209" t="s">
        <v>24</v>
      </c>
      <c r="N168" s="210" t="s">
        <v>80</v>
      </c>
      <c r="P168" s="227"/>
    </row>
    <row r="169" spans="1:16" x14ac:dyDescent="0.25">
      <c r="A169" s="206">
        <v>1</v>
      </c>
      <c r="B169" s="655">
        <v>2</v>
      </c>
      <c r="C169" s="686"/>
      <c r="D169" s="207">
        <v>3</v>
      </c>
      <c r="E169" s="207">
        <v>4</v>
      </c>
      <c r="F169" s="207">
        <v>5</v>
      </c>
      <c r="G169" s="207">
        <v>6</v>
      </c>
      <c r="H169" s="207">
        <v>7</v>
      </c>
      <c r="I169" s="207">
        <v>8</v>
      </c>
      <c r="J169" s="207">
        <v>9</v>
      </c>
      <c r="K169" s="207">
        <v>10</v>
      </c>
      <c r="L169" s="207">
        <v>11</v>
      </c>
      <c r="M169" s="207">
        <v>12</v>
      </c>
      <c r="N169" s="208">
        <v>13</v>
      </c>
      <c r="P169" s="227"/>
    </row>
    <row r="170" spans="1:16" x14ac:dyDescent="0.25">
      <c r="A170" s="105"/>
      <c r="B170" s="106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8"/>
      <c r="P170" s="227"/>
    </row>
    <row r="171" spans="1:16" ht="27" customHeight="1" x14ac:dyDescent="0.25">
      <c r="A171" s="109">
        <v>1</v>
      </c>
      <c r="B171" s="139" t="s">
        <v>199</v>
      </c>
      <c r="C171" s="111"/>
      <c r="D171" s="365"/>
      <c r="E171" s="113" t="s">
        <v>82</v>
      </c>
      <c r="F171" s="140">
        <v>36860000</v>
      </c>
      <c r="G171" s="115">
        <f>F171</f>
        <v>36860000</v>
      </c>
      <c r="H171" s="115" t="s">
        <v>83</v>
      </c>
      <c r="I171" s="115">
        <f>F171/F172*100</f>
        <v>100</v>
      </c>
      <c r="J171" s="115">
        <f>M171/F171*100</f>
        <v>100</v>
      </c>
      <c r="K171" s="115">
        <f>J171</f>
        <v>100</v>
      </c>
      <c r="L171" s="115">
        <f t="shared" ref="L171:L172" si="4">I171*J171/100</f>
        <v>100</v>
      </c>
      <c r="M171" s="115">
        <v>36860000</v>
      </c>
      <c r="N171" s="117">
        <f>M171/F172*100</f>
        <v>100</v>
      </c>
      <c r="P171" s="518">
        <f t="shared" ref="P171:P172" si="5">F171-M171</f>
        <v>0</v>
      </c>
    </row>
    <row r="172" spans="1:16" ht="28.5" customHeight="1" thickBot="1" x14ac:dyDescent="0.3">
      <c r="A172" s="657" t="s">
        <v>35</v>
      </c>
      <c r="B172" s="658"/>
      <c r="C172" s="658"/>
      <c r="D172" s="658"/>
      <c r="E172" s="659"/>
      <c r="F172" s="43">
        <f>SUM(F171:F171)</f>
        <v>36860000</v>
      </c>
      <c r="G172" s="43">
        <f>SUM(G171:G171)</f>
        <v>36860000</v>
      </c>
      <c r="H172" s="43"/>
      <c r="I172" s="43">
        <f>SUM(I171:I171)</f>
        <v>100</v>
      </c>
      <c r="J172" s="43">
        <f>M172/F172*100</f>
        <v>100</v>
      </c>
      <c r="K172" s="43">
        <f>J172</f>
        <v>100</v>
      </c>
      <c r="L172" s="50">
        <f t="shared" si="4"/>
        <v>100</v>
      </c>
      <c r="M172" s="43">
        <f>SUM(M171:M171)</f>
        <v>36860000</v>
      </c>
      <c r="N172" s="45">
        <f>SUM(N171:N171)</f>
        <v>100</v>
      </c>
      <c r="P172" s="519">
        <f t="shared" si="5"/>
        <v>0</v>
      </c>
    </row>
    <row r="173" spans="1:16" ht="15.75" thickTop="1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P173" s="227"/>
    </row>
    <row r="174" spans="1:16" x14ac:dyDescent="0.25">
      <c r="A174" s="126"/>
      <c r="B174" s="127"/>
      <c r="C174" s="127"/>
      <c r="D174" s="126"/>
      <c r="E174" s="126"/>
      <c r="F174" s="126"/>
      <c r="G174" s="126"/>
      <c r="H174" s="126"/>
      <c r="I174" s="100"/>
      <c r="J174" s="100"/>
      <c r="K174" s="100"/>
      <c r="L174" s="273" t="str">
        <f>L24</f>
        <v>Matalalang,  28 Mei 2025</v>
      </c>
      <c r="M174" s="99"/>
      <c r="N174" s="99"/>
      <c r="P174" s="227"/>
    </row>
    <row r="175" spans="1:16" x14ac:dyDescent="0.25">
      <c r="A175" s="126"/>
      <c r="B175" s="126"/>
      <c r="C175" s="126"/>
      <c r="D175" s="126"/>
      <c r="E175" s="126"/>
      <c r="F175" s="126"/>
      <c r="G175" s="126"/>
      <c r="H175" s="126"/>
      <c r="I175" s="129"/>
      <c r="J175" s="129"/>
      <c r="K175" s="129"/>
      <c r="L175" s="99"/>
      <c r="M175" s="99"/>
      <c r="N175" s="99"/>
      <c r="P175" s="227"/>
    </row>
    <row r="176" spans="1:16" x14ac:dyDescent="0.25">
      <c r="A176" s="126"/>
      <c r="B176" s="126"/>
      <c r="C176" s="126"/>
      <c r="D176" s="126"/>
      <c r="E176" s="126"/>
      <c r="F176" s="126"/>
      <c r="G176" s="126"/>
      <c r="H176" s="126"/>
      <c r="I176" s="129"/>
      <c r="J176" s="129"/>
      <c r="K176" s="129"/>
      <c r="L176" s="103" t="s">
        <v>87</v>
      </c>
      <c r="M176" s="99"/>
      <c r="N176" s="99"/>
      <c r="P176" s="227"/>
    </row>
    <row r="177" spans="1:16" x14ac:dyDescent="0.25">
      <c r="A177" s="126"/>
      <c r="B177" s="126"/>
      <c r="C177" s="130"/>
      <c r="D177" s="126"/>
      <c r="E177" s="126"/>
      <c r="F177" s="126"/>
      <c r="G177" s="126"/>
      <c r="H177" s="150"/>
      <c r="I177" s="129"/>
      <c r="J177" s="129"/>
      <c r="K177" s="129"/>
      <c r="L177" s="103"/>
      <c r="M177" s="99"/>
      <c r="N177" s="99"/>
      <c r="P177" s="227"/>
    </row>
    <row r="178" spans="1:16" x14ac:dyDescent="0.25">
      <c r="A178" s="126"/>
      <c r="B178" s="126"/>
      <c r="C178" s="130"/>
      <c r="D178" s="126"/>
      <c r="E178" s="126"/>
      <c r="F178" s="126"/>
      <c r="G178" s="126"/>
      <c r="H178" s="126"/>
      <c r="I178" s="129"/>
      <c r="J178" s="129"/>
      <c r="K178" s="129"/>
      <c r="L178" s="103"/>
      <c r="M178" s="100"/>
      <c r="N178" s="100"/>
      <c r="P178" s="227"/>
    </row>
    <row r="179" spans="1:16" ht="15" customHeight="1" x14ac:dyDescent="0.25">
      <c r="A179" s="126"/>
      <c r="B179" s="126"/>
      <c r="C179" s="130"/>
      <c r="D179" s="126"/>
      <c r="E179" s="126"/>
      <c r="F179" s="126"/>
      <c r="G179" s="126"/>
      <c r="H179" s="126"/>
      <c r="I179" s="129"/>
      <c r="J179" s="129"/>
      <c r="K179" s="129"/>
      <c r="L179" s="131" t="str">
        <f>L63</f>
        <v>ANDI RATU SM</v>
      </c>
      <c r="M179" s="100"/>
      <c r="N179" s="100"/>
      <c r="P179" s="227"/>
    </row>
    <row r="180" spans="1:16" ht="15" customHeight="1" x14ac:dyDescent="0.25">
      <c r="A180" s="126"/>
      <c r="B180" s="126"/>
      <c r="C180" s="130"/>
      <c r="D180" s="126"/>
      <c r="E180" s="126"/>
      <c r="F180" s="126"/>
      <c r="G180" s="126"/>
      <c r="H180" s="126"/>
      <c r="I180" s="129"/>
      <c r="J180" s="129"/>
      <c r="K180" s="129"/>
      <c r="L180" s="100" t="str">
        <f>L64</f>
        <v>N I P . 198212192008012013</v>
      </c>
      <c r="M180" s="100"/>
      <c r="N180" s="100"/>
      <c r="P180" s="227"/>
    </row>
    <row r="185" spans="1:16" x14ac:dyDescent="0.25">
      <c r="A185" s="146" t="s">
        <v>7</v>
      </c>
      <c r="B185" s="146"/>
      <c r="C185" s="146" t="s">
        <v>8</v>
      </c>
      <c r="D185" s="147"/>
      <c r="E185" s="148"/>
      <c r="F185" s="148"/>
      <c r="G185" s="148"/>
      <c r="H185" s="148"/>
      <c r="I185" s="148"/>
      <c r="J185" s="148"/>
      <c r="K185" s="148"/>
      <c r="L185" s="147"/>
      <c r="M185" s="147"/>
      <c r="N185" s="147"/>
      <c r="P185" s="227"/>
    </row>
    <row r="186" spans="1:16" x14ac:dyDescent="0.25">
      <c r="A186" s="146" t="s">
        <v>65</v>
      </c>
      <c r="B186" s="146"/>
      <c r="C186" s="146" t="s">
        <v>212</v>
      </c>
      <c r="D186" s="147"/>
      <c r="E186" s="148"/>
      <c r="F186" s="148"/>
      <c r="G186" s="148"/>
      <c r="H186" s="148"/>
      <c r="I186" s="148"/>
      <c r="J186" s="148"/>
      <c r="K186" s="149"/>
      <c r="L186" s="146"/>
      <c r="M186" s="146"/>
      <c r="N186" s="146"/>
      <c r="P186" s="227"/>
    </row>
    <row r="187" spans="1:16" x14ac:dyDescent="0.25">
      <c r="A187" s="146" t="s">
        <v>9</v>
      </c>
      <c r="B187" s="146"/>
      <c r="C187" s="146" t="s">
        <v>10</v>
      </c>
      <c r="D187" s="147"/>
      <c r="E187" s="148"/>
      <c r="F187" s="148"/>
      <c r="G187" s="148"/>
      <c r="H187" s="148"/>
      <c r="I187" s="148"/>
      <c r="J187" s="103"/>
      <c r="K187" s="103" t="str">
        <f>K87</f>
        <v>Keadaan Bulan : Mei 2025</v>
      </c>
      <c r="L187" s="103"/>
      <c r="M187" s="103"/>
      <c r="N187" s="146"/>
      <c r="P187" s="227"/>
    </row>
    <row r="188" spans="1:16" ht="15.75" thickBot="1" x14ac:dyDescent="0.3">
      <c r="A188" s="146"/>
      <c r="B188" s="146"/>
      <c r="C188" s="146"/>
      <c r="D188" s="147"/>
      <c r="E188" s="147"/>
      <c r="F188" s="147"/>
      <c r="G188" s="147"/>
      <c r="H188" s="147"/>
      <c r="I188" s="147"/>
      <c r="J188" s="147"/>
      <c r="K188" s="147"/>
      <c r="L188" s="149"/>
      <c r="M188" s="710" t="s">
        <v>67</v>
      </c>
      <c r="N188" s="710"/>
      <c r="P188" s="227"/>
    </row>
    <row r="189" spans="1:16" ht="17.45" customHeight="1" thickTop="1" x14ac:dyDescent="0.25">
      <c r="A189" s="661" t="s">
        <v>68</v>
      </c>
      <c r="B189" s="664" t="s">
        <v>69</v>
      </c>
      <c r="C189" s="701"/>
      <c r="D189" s="670" t="s">
        <v>70</v>
      </c>
      <c r="E189" s="671"/>
      <c r="F189" s="675" t="s">
        <v>71</v>
      </c>
      <c r="G189" s="675" t="s">
        <v>72</v>
      </c>
      <c r="H189" s="675" t="s">
        <v>73</v>
      </c>
      <c r="I189" s="675" t="s">
        <v>74</v>
      </c>
      <c r="J189" s="691" t="s">
        <v>75</v>
      </c>
      <c r="K189" s="698"/>
      <c r="L189" s="670" t="s">
        <v>76</v>
      </c>
      <c r="M189" s="699"/>
      <c r="N189" s="700"/>
      <c r="P189" s="227"/>
    </row>
    <row r="190" spans="1:16" x14ac:dyDescent="0.25">
      <c r="A190" s="662"/>
      <c r="B190" s="702"/>
      <c r="C190" s="703"/>
      <c r="D190" s="681" t="s">
        <v>77</v>
      </c>
      <c r="E190" s="681" t="s">
        <v>78</v>
      </c>
      <c r="F190" s="685"/>
      <c r="G190" s="685"/>
      <c r="H190" s="685"/>
      <c r="I190" s="685"/>
      <c r="J190" s="681" t="s">
        <v>21</v>
      </c>
      <c r="K190" s="681" t="s">
        <v>79</v>
      </c>
      <c r="L190" s="681" t="s">
        <v>21</v>
      </c>
      <c r="M190" s="683" t="s">
        <v>79</v>
      </c>
      <c r="N190" s="706"/>
      <c r="P190" s="227"/>
    </row>
    <row r="191" spans="1:16" ht="15" customHeight="1" x14ac:dyDescent="0.25">
      <c r="A191" s="663"/>
      <c r="B191" s="704"/>
      <c r="C191" s="705"/>
      <c r="D191" s="682"/>
      <c r="E191" s="682"/>
      <c r="F191" s="682"/>
      <c r="G191" s="682"/>
      <c r="H191" s="682"/>
      <c r="I191" s="682"/>
      <c r="J191" s="682"/>
      <c r="K191" s="682"/>
      <c r="L191" s="682"/>
      <c r="M191" s="209" t="s">
        <v>24</v>
      </c>
      <c r="N191" s="210" t="s">
        <v>80</v>
      </c>
      <c r="P191" s="227"/>
    </row>
    <row r="192" spans="1:16" x14ac:dyDescent="0.25">
      <c r="A192" s="206">
        <v>1</v>
      </c>
      <c r="B192" s="721">
        <v>2</v>
      </c>
      <c r="C192" s="722"/>
      <c r="D192" s="207">
        <v>3</v>
      </c>
      <c r="E192" s="207">
        <v>4</v>
      </c>
      <c r="F192" s="207">
        <v>5</v>
      </c>
      <c r="G192" s="207">
        <v>6</v>
      </c>
      <c r="H192" s="207">
        <v>7</v>
      </c>
      <c r="I192" s="207">
        <v>8</v>
      </c>
      <c r="J192" s="207">
        <v>9</v>
      </c>
      <c r="K192" s="207">
        <v>10</v>
      </c>
      <c r="L192" s="207">
        <v>11</v>
      </c>
      <c r="M192" s="207">
        <v>12</v>
      </c>
      <c r="N192" s="208">
        <v>13</v>
      </c>
      <c r="P192" s="227"/>
    </row>
    <row r="193" spans="1:16" x14ac:dyDescent="0.25">
      <c r="A193" s="548"/>
      <c r="B193" s="54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8"/>
      <c r="P193" s="227"/>
    </row>
    <row r="194" spans="1:16" ht="34.5" customHeight="1" x14ac:dyDescent="0.25">
      <c r="A194" s="549">
        <v>1</v>
      </c>
      <c r="B194" s="719" t="s">
        <v>213</v>
      </c>
      <c r="C194" s="720"/>
      <c r="D194" s="550"/>
      <c r="E194" s="113" t="s">
        <v>82</v>
      </c>
      <c r="F194" s="140">
        <v>7800</v>
      </c>
      <c r="G194" s="115">
        <f>F194</f>
        <v>7800</v>
      </c>
      <c r="H194" s="115" t="s">
        <v>83</v>
      </c>
      <c r="I194" s="115">
        <f>F194/F198*100</f>
        <v>0.38999999999999996</v>
      </c>
      <c r="J194" s="115">
        <f>M194/F194*100</f>
        <v>100</v>
      </c>
      <c r="K194" s="115">
        <f>J194</f>
        <v>100</v>
      </c>
      <c r="L194" s="115">
        <f t="shared" ref="L194:L198" si="6">I194*J194/100</f>
        <v>0.3899999999999999</v>
      </c>
      <c r="M194" s="115">
        <v>7800</v>
      </c>
      <c r="N194" s="117">
        <f>M194/F198*100</f>
        <v>0.38999999999999996</v>
      </c>
      <c r="P194" s="518">
        <f t="shared" ref="P194:P198" si="7">F194-M194</f>
        <v>0</v>
      </c>
    </row>
    <row r="195" spans="1:16" ht="34.5" customHeight="1" x14ac:dyDescent="0.25">
      <c r="A195" s="549">
        <v>2</v>
      </c>
      <c r="B195" s="719" t="s">
        <v>214</v>
      </c>
      <c r="C195" s="720"/>
      <c r="D195" s="550"/>
      <c r="E195" s="113"/>
      <c r="F195" s="140">
        <v>168200</v>
      </c>
      <c r="G195" s="115">
        <f>F195</f>
        <v>168200</v>
      </c>
      <c r="H195" s="115"/>
      <c r="I195" s="115">
        <f>F195/F198*100</f>
        <v>8.41</v>
      </c>
      <c r="J195" s="115">
        <f>M195/F195*100</f>
        <v>100</v>
      </c>
      <c r="K195" s="115">
        <f>J195</f>
        <v>100</v>
      </c>
      <c r="L195" s="115">
        <f t="shared" ref="L195" si="8">I195*J195/100</f>
        <v>8.41</v>
      </c>
      <c r="M195" s="115">
        <v>168200</v>
      </c>
      <c r="N195" s="117">
        <f>M195/F198*100</f>
        <v>8.41</v>
      </c>
      <c r="P195" s="518">
        <f t="shared" si="7"/>
        <v>0</v>
      </c>
    </row>
    <row r="196" spans="1:16" ht="34.5" customHeight="1" x14ac:dyDescent="0.25">
      <c r="A196" s="549">
        <v>3</v>
      </c>
      <c r="B196" s="719" t="s">
        <v>215</v>
      </c>
      <c r="C196" s="720"/>
      <c r="D196" s="550"/>
      <c r="E196" s="113"/>
      <c r="F196" s="140">
        <v>24000</v>
      </c>
      <c r="G196" s="115">
        <f>F196</f>
        <v>24000</v>
      </c>
      <c r="H196" s="115"/>
      <c r="I196" s="115">
        <f>F196/F198*100</f>
        <v>1.2</v>
      </c>
      <c r="J196" s="115">
        <f>M196/F196*100</f>
        <v>100</v>
      </c>
      <c r="K196" s="115">
        <f>J196</f>
        <v>100</v>
      </c>
      <c r="L196" s="115">
        <f t="shared" ref="L196" si="9">I196*J196/100</f>
        <v>1.2</v>
      </c>
      <c r="M196" s="115">
        <v>24000</v>
      </c>
      <c r="N196" s="117">
        <f>M196/F198*100</f>
        <v>1.2</v>
      </c>
      <c r="P196" s="518">
        <f t="shared" si="7"/>
        <v>0</v>
      </c>
    </row>
    <row r="197" spans="1:16" ht="34.5" customHeight="1" x14ac:dyDescent="0.25">
      <c r="A197" s="549">
        <v>4</v>
      </c>
      <c r="B197" s="717" t="s">
        <v>216</v>
      </c>
      <c r="C197" s="718"/>
      <c r="D197" s="550"/>
      <c r="E197" s="113"/>
      <c r="F197" s="140">
        <v>1800000</v>
      </c>
      <c r="G197" s="115">
        <f>F197</f>
        <v>1800000</v>
      </c>
      <c r="H197" s="115"/>
      <c r="I197" s="115">
        <f>F197/F198*100</f>
        <v>90</v>
      </c>
      <c r="J197" s="115">
        <f>M197/F197*100</f>
        <v>16.666666666666664</v>
      </c>
      <c r="K197" s="115">
        <f>J197</f>
        <v>16.666666666666664</v>
      </c>
      <c r="L197" s="115">
        <f t="shared" ref="L197" si="10">I197*J197/100</f>
        <v>14.999999999999998</v>
      </c>
      <c r="M197" s="115">
        <v>300000</v>
      </c>
      <c r="N197" s="117">
        <f>M197/F198*100</f>
        <v>15</v>
      </c>
      <c r="P197" s="518">
        <f t="shared" si="7"/>
        <v>1500000</v>
      </c>
    </row>
    <row r="198" spans="1:16" ht="15.75" thickBot="1" x14ac:dyDescent="0.3">
      <c r="A198" s="657" t="s">
        <v>35</v>
      </c>
      <c r="B198" s="723"/>
      <c r="C198" s="723"/>
      <c r="D198" s="658"/>
      <c r="E198" s="659"/>
      <c r="F198" s="43">
        <f>SUM(F194:F197)</f>
        <v>2000000</v>
      </c>
      <c r="G198" s="43">
        <f>SUM(G194:G197)</f>
        <v>2000000</v>
      </c>
      <c r="H198" s="43"/>
      <c r="I198" s="43">
        <f>SUM(I194:I194)</f>
        <v>0.38999999999999996</v>
      </c>
      <c r="J198" s="43">
        <f>M198/F198*100</f>
        <v>25</v>
      </c>
      <c r="K198" s="43">
        <f>J198</f>
        <v>25</v>
      </c>
      <c r="L198" s="50">
        <f t="shared" si="6"/>
        <v>9.7499999999999976E-2</v>
      </c>
      <c r="M198" s="43">
        <f>SUM(M194:M197)</f>
        <v>500000</v>
      </c>
      <c r="N198" s="45">
        <f>SUM(N194:N194)</f>
        <v>0.38999999999999996</v>
      </c>
      <c r="P198" s="519">
        <f t="shared" si="7"/>
        <v>1500000</v>
      </c>
    </row>
    <row r="199" spans="1:16" ht="15.75" thickTop="1" x14ac:dyDescent="0.25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P199" s="227"/>
    </row>
    <row r="200" spans="1:16" x14ac:dyDescent="0.25">
      <c r="A200" s="126"/>
      <c r="B200" s="127"/>
      <c r="C200" s="127"/>
      <c r="D200" s="126"/>
      <c r="E200" s="126"/>
      <c r="F200" s="126"/>
      <c r="G200" s="126"/>
      <c r="H200" s="126"/>
      <c r="I200" s="100"/>
      <c r="J200" s="100"/>
      <c r="K200" s="100"/>
      <c r="L200" s="273" t="str">
        <f>L24</f>
        <v>Matalalang,  28 Mei 2025</v>
      </c>
      <c r="M200" s="99"/>
      <c r="N200" s="99"/>
      <c r="P200" s="227"/>
    </row>
    <row r="201" spans="1:16" x14ac:dyDescent="0.25">
      <c r="A201" s="126"/>
      <c r="B201" s="126"/>
      <c r="C201" s="126"/>
      <c r="D201" s="126"/>
      <c r="E201" s="126"/>
      <c r="F201" s="126"/>
      <c r="G201" s="126"/>
      <c r="H201" s="126"/>
      <c r="I201" s="129"/>
      <c r="J201" s="129"/>
      <c r="K201" s="129"/>
      <c r="L201" s="99"/>
      <c r="M201" s="99"/>
      <c r="N201" s="99"/>
      <c r="P201" s="227"/>
    </row>
    <row r="202" spans="1:16" x14ac:dyDescent="0.25">
      <c r="A202" s="126"/>
      <c r="B202" s="126"/>
      <c r="C202" s="126"/>
      <c r="D202" s="126"/>
      <c r="E202" s="126"/>
      <c r="F202" s="126"/>
      <c r="G202" s="126"/>
      <c r="H202" s="126"/>
      <c r="I202" s="129"/>
      <c r="J202" s="129"/>
      <c r="K202" s="129"/>
      <c r="L202" s="103" t="s">
        <v>87</v>
      </c>
      <c r="M202" s="99"/>
      <c r="N202" s="99"/>
      <c r="P202" s="227"/>
    </row>
    <row r="203" spans="1:16" x14ac:dyDescent="0.25">
      <c r="A203" s="126"/>
      <c r="B203" s="126"/>
      <c r="C203" s="130"/>
      <c r="D203" s="126"/>
      <c r="E203" s="126"/>
      <c r="F203" s="126"/>
      <c r="G203" s="126"/>
      <c r="H203" s="150"/>
      <c r="I203" s="129"/>
      <c r="J203" s="129"/>
      <c r="K203" s="129"/>
      <c r="L203" s="103"/>
      <c r="M203" s="99"/>
      <c r="N203" s="99"/>
      <c r="P203" s="227"/>
    </row>
    <row r="204" spans="1:16" x14ac:dyDescent="0.25">
      <c r="A204" s="126"/>
      <c r="B204" s="126"/>
      <c r="C204" s="130"/>
      <c r="D204" s="126"/>
      <c r="E204" s="126"/>
      <c r="F204" s="126"/>
      <c r="G204" s="126"/>
      <c r="H204" s="126"/>
      <c r="I204" s="129"/>
      <c r="J204" s="129"/>
      <c r="K204" s="129"/>
      <c r="L204" s="103"/>
      <c r="M204" s="100"/>
      <c r="N204" s="100"/>
      <c r="P204" s="227"/>
    </row>
    <row r="205" spans="1:16" ht="15" customHeight="1" x14ac:dyDescent="0.25">
      <c r="A205" s="126"/>
      <c r="B205" s="126"/>
      <c r="C205" s="130"/>
      <c r="D205" s="126"/>
      <c r="E205" s="126"/>
      <c r="F205" s="126"/>
      <c r="G205" s="126"/>
      <c r="H205" s="126"/>
      <c r="I205" s="129"/>
      <c r="J205" s="129"/>
      <c r="K205" s="129"/>
      <c r="L205" s="131" t="str">
        <f>L63</f>
        <v>ANDI RATU SM</v>
      </c>
      <c r="M205" s="100"/>
      <c r="N205" s="100"/>
      <c r="P205" s="227"/>
    </row>
    <row r="206" spans="1:16" ht="15" customHeight="1" x14ac:dyDescent="0.25">
      <c r="A206" s="126"/>
      <c r="B206" s="126"/>
      <c r="C206" s="130"/>
      <c r="D206" s="126"/>
      <c r="E206" s="126"/>
      <c r="F206" s="126"/>
      <c r="G206" s="126"/>
      <c r="H206" s="126"/>
      <c r="I206" s="129"/>
      <c r="J206" s="129"/>
      <c r="K206" s="129"/>
      <c r="L206" s="100" t="str">
        <f>L64</f>
        <v>N I P . 198212192008012013</v>
      </c>
      <c r="M206" s="100"/>
      <c r="N206" s="100"/>
      <c r="P206" s="227"/>
    </row>
    <row r="210" spans="1:16" x14ac:dyDescent="0.25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100"/>
      <c r="M210" s="99"/>
      <c r="N210" s="99"/>
    </row>
    <row r="211" spans="1:16" x14ac:dyDescent="0.25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100"/>
      <c r="M211" s="99"/>
      <c r="N211" s="99"/>
    </row>
    <row r="212" spans="1:16" ht="0.75" customHeight="1" x14ac:dyDescent="0.25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100"/>
      <c r="M212" s="99"/>
      <c r="N212" s="99"/>
    </row>
    <row r="213" spans="1:16" x14ac:dyDescent="0.25">
      <c r="A213" s="103" t="s">
        <v>7</v>
      </c>
      <c r="B213" s="103"/>
      <c r="C213" s="103" t="s">
        <v>8</v>
      </c>
      <c r="D213" s="100"/>
      <c r="E213" s="102"/>
      <c r="F213" s="174"/>
      <c r="G213" s="175"/>
      <c r="H213" s="175"/>
      <c r="I213" s="172"/>
      <c r="J213" s="172"/>
      <c r="K213" s="172"/>
      <c r="L213" s="401"/>
      <c r="M213" s="401"/>
      <c r="N213" s="401"/>
    </row>
    <row r="214" spans="1:16" x14ac:dyDescent="0.25">
      <c r="A214" s="103" t="s">
        <v>65</v>
      </c>
      <c r="B214" s="103"/>
      <c r="C214" s="103" t="s">
        <v>66</v>
      </c>
      <c r="D214" s="174"/>
      <c r="E214" s="175"/>
      <c r="F214" s="175"/>
      <c r="G214" s="172"/>
      <c r="H214" s="172"/>
      <c r="I214" s="172"/>
      <c r="J214" s="172"/>
      <c r="K214" s="172"/>
      <c r="L214" s="172"/>
      <c r="M214" s="172"/>
      <c r="N214" s="172"/>
    </row>
    <row r="215" spans="1:16" x14ac:dyDescent="0.25">
      <c r="A215" s="103" t="s">
        <v>9</v>
      </c>
      <c r="B215" s="103"/>
      <c r="C215" s="103" t="s">
        <v>10</v>
      </c>
      <c r="D215" s="100"/>
      <c r="E215" s="102"/>
      <c r="F215" s="174"/>
      <c r="G215" s="175"/>
      <c r="H215" s="175"/>
      <c r="I215" s="172"/>
      <c r="J215" s="172"/>
      <c r="K215" s="151" t="str">
        <f>K87</f>
        <v>Keadaan Bulan : Mei 2025</v>
      </c>
      <c r="L215" s="172"/>
      <c r="M215" s="172"/>
      <c r="N215" s="172"/>
    </row>
    <row r="216" spans="1:16" ht="15.75" thickBot="1" x14ac:dyDescent="0.3">
      <c r="A216" s="103"/>
      <c r="B216" s="103"/>
      <c r="C216" s="103"/>
      <c r="D216" s="100"/>
      <c r="E216" s="100"/>
      <c r="F216" s="176"/>
      <c r="G216" s="177"/>
      <c r="H216" s="177"/>
      <c r="I216" s="401"/>
      <c r="J216" s="401"/>
      <c r="K216" s="401"/>
      <c r="L216" s="169"/>
      <c r="M216" s="660" t="s">
        <v>67</v>
      </c>
      <c r="N216" s="660"/>
    </row>
    <row r="217" spans="1:16" ht="15" customHeight="1" thickTop="1" x14ac:dyDescent="0.25">
      <c r="A217" s="661" t="s">
        <v>68</v>
      </c>
      <c r="B217" s="664" t="s">
        <v>69</v>
      </c>
      <c r="C217" s="665"/>
      <c r="D217" s="670" t="s">
        <v>70</v>
      </c>
      <c r="E217" s="671"/>
      <c r="F217" s="672" t="s">
        <v>71</v>
      </c>
      <c r="G217" s="675" t="s">
        <v>72</v>
      </c>
      <c r="H217" s="675" t="s">
        <v>73</v>
      </c>
      <c r="I217" s="675" t="s">
        <v>74</v>
      </c>
      <c r="J217" s="670" t="s">
        <v>75</v>
      </c>
      <c r="K217" s="678"/>
      <c r="L217" s="670" t="s">
        <v>76</v>
      </c>
      <c r="M217" s="679"/>
      <c r="N217" s="680"/>
    </row>
    <row r="218" spans="1:16" ht="14.45" customHeight="1" x14ac:dyDescent="0.25">
      <c r="A218" s="662"/>
      <c r="B218" s="666"/>
      <c r="C218" s="667"/>
      <c r="D218" s="681" t="s">
        <v>77</v>
      </c>
      <c r="E218" s="681" t="s">
        <v>78</v>
      </c>
      <c r="F218" s="673"/>
      <c r="G218" s="676"/>
      <c r="H218" s="676"/>
      <c r="I218" s="676"/>
      <c r="J218" s="681" t="s">
        <v>21</v>
      </c>
      <c r="K218" s="681" t="s">
        <v>79</v>
      </c>
      <c r="L218" s="681" t="s">
        <v>21</v>
      </c>
      <c r="M218" s="683" t="s">
        <v>79</v>
      </c>
      <c r="N218" s="684"/>
    </row>
    <row r="219" spans="1:16" x14ac:dyDescent="0.25">
      <c r="A219" s="663"/>
      <c r="B219" s="668"/>
      <c r="C219" s="669"/>
      <c r="D219" s="682"/>
      <c r="E219" s="682"/>
      <c r="F219" s="674"/>
      <c r="G219" s="677"/>
      <c r="H219" s="677"/>
      <c r="I219" s="677"/>
      <c r="J219" s="677"/>
      <c r="K219" s="677"/>
      <c r="L219" s="677"/>
      <c r="M219" s="209" t="s">
        <v>24</v>
      </c>
      <c r="N219" s="210" t="s">
        <v>80</v>
      </c>
    </row>
    <row r="220" spans="1:16" x14ac:dyDescent="0.25">
      <c r="A220" s="206">
        <v>1</v>
      </c>
      <c r="B220" s="655">
        <v>2</v>
      </c>
      <c r="C220" s="656"/>
      <c r="D220" s="207">
        <v>3</v>
      </c>
      <c r="E220" s="207">
        <v>4</v>
      </c>
      <c r="F220" s="221">
        <v>5</v>
      </c>
      <c r="G220" s="207">
        <v>6</v>
      </c>
      <c r="H220" s="207">
        <v>7</v>
      </c>
      <c r="I220" s="222">
        <v>8</v>
      </c>
      <c r="J220" s="222">
        <v>9</v>
      </c>
      <c r="K220" s="222">
        <v>10</v>
      </c>
      <c r="L220" s="222">
        <v>11</v>
      </c>
      <c r="M220" s="222">
        <v>12</v>
      </c>
      <c r="N220" s="223">
        <v>13</v>
      </c>
    </row>
    <row r="221" spans="1:16" ht="19.5" customHeight="1" x14ac:dyDescent="0.25">
      <c r="A221" s="109">
        <v>1</v>
      </c>
      <c r="B221" s="110" t="s">
        <v>81</v>
      </c>
      <c r="C221" s="111"/>
      <c r="D221" s="112"/>
      <c r="E221" s="113" t="s">
        <v>82</v>
      </c>
      <c r="F221" s="379">
        <v>912000</v>
      </c>
      <c r="G221" s="184">
        <f>F221</f>
        <v>912000</v>
      </c>
      <c r="H221" s="183"/>
      <c r="I221" s="184">
        <f>F221/F225*100</f>
        <v>5.7053487644666872</v>
      </c>
      <c r="J221" s="184">
        <f>M221/F221*100</f>
        <v>50</v>
      </c>
      <c r="K221" s="184">
        <f>J221</f>
        <v>50</v>
      </c>
      <c r="L221" s="184">
        <f>I221*J221/100</f>
        <v>2.8526743822333436</v>
      </c>
      <c r="M221" s="184">
        <v>456000</v>
      </c>
      <c r="N221" s="185">
        <f>M221/F225*100</f>
        <v>2.8526743822333436</v>
      </c>
      <c r="P221" s="518">
        <f t="shared" ref="P221:P225" si="11">F221-M221</f>
        <v>456000</v>
      </c>
    </row>
    <row r="222" spans="1:16" ht="19.5" customHeight="1" x14ac:dyDescent="0.25">
      <c r="A222" s="109">
        <v>2</v>
      </c>
      <c r="B222" s="110" t="s">
        <v>84</v>
      </c>
      <c r="C222" s="111"/>
      <c r="D222" s="112"/>
      <c r="E222" s="113"/>
      <c r="F222" s="188">
        <v>7473000</v>
      </c>
      <c r="G222" s="184">
        <f>F222</f>
        <v>7473000</v>
      </c>
      <c r="H222" s="186"/>
      <c r="I222" s="184">
        <f>F222/F225*100</f>
        <v>46.750078198310916</v>
      </c>
      <c r="J222" s="184">
        <v>0</v>
      </c>
      <c r="K222" s="184">
        <f>J222</f>
        <v>0</v>
      </c>
      <c r="L222" s="184">
        <f>I222*J222/100</f>
        <v>0</v>
      </c>
      <c r="M222" s="184">
        <v>3210908</v>
      </c>
      <c r="N222" s="185">
        <f>M222/F225*100</f>
        <v>20.087006568658119</v>
      </c>
      <c r="P222" s="518">
        <f t="shared" si="11"/>
        <v>4262092</v>
      </c>
    </row>
    <row r="223" spans="1:16" ht="20.25" customHeight="1" x14ac:dyDescent="0.25">
      <c r="A223" s="109">
        <v>3</v>
      </c>
      <c r="B223" s="110" t="s">
        <v>85</v>
      </c>
      <c r="C223" s="118"/>
      <c r="D223" s="112"/>
      <c r="E223" s="113"/>
      <c r="F223" s="188">
        <v>7600000</v>
      </c>
      <c r="G223" s="184">
        <f>F223</f>
        <v>7600000</v>
      </c>
      <c r="H223" s="186"/>
      <c r="I223" s="184">
        <f>F223/F225*100</f>
        <v>47.544573037222399</v>
      </c>
      <c r="J223" s="184">
        <v>0</v>
      </c>
      <c r="K223" s="184">
        <f>J223</f>
        <v>0</v>
      </c>
      <c r="L223" s="184">
        <f>I223*J223/100</f>
        <v>0</v>
      </c>
      <c r="M223" s="184">
        <v>2662500</v>
      </c>
      <c r="N223" s="185">
        <f>M223/F225*100</f>
        <v>16.656240225211135</v>
      </c>
      <c r="P223" s="518">
        <f t="shared" si="11"/>
        <v>4937500</v>
      </c>
    </row>
    <row r="224" spans="1:16" hidden="1" x14ac:dyDescent="0.25">
      <c r="A224" s="109"/>
      <c r="B224" s="110" t="s">
        <v>86</v>
      </c>
      <c r="C224" s="118"/>
      <c r="D224" s="112"/>
      <c r="E224" s="113"/>
      <c r="F224" s="203"/>
      <c r="G224" s="186"/>
      <c r="H224" s="186"/>
      <c r="I224" s="187"/>
      <c r="J224" s="187"/>
      <c r="K224" s="184"/>
      <c r="L224" s="184"/>
      <c r="M224" s="184"/>
      <c r="N224" s="185"/>
      <c r="P224" s="518">
        <f t="shared" si="11"/>
        <v>0</v>
      </c>
    </row>
    <row r="225" spans="1:16" ht="19.5" customHeight="1" thickBot="1" x14ac:dyDescent="0.3">
      <c r="A225" s="657" t="s">
        <v>35</v>
      </c>
      <c r="B225" s="658"/>
      <c r="C225" s="658"/>
      <c r="D225" s="658"/>
      <c r="E225" s="659"/>
      <c r="F225" s="47">
        <f>SUM(F221:F223)</f>
        <v>15985000</v>
      </c>
      <c r="G225" s="41">
        <f>SUM(G221:G223)</f>
        <v>15985000</v>
      </c>
      <c r="H225" s="40"/>
      <c r="I225" s="41">
        <f>SUM(I221:I223)</f>
        <v>100</v>
      </c>
      <c r="J225" s="41">
        <f>M225/F225*100</f>
        <v>39.595921176102593</v>
      </c>
      <c r="K225" s="41">
        <f>J225</f>
        <v>39.595921176102593</v>
      </c>
      <c r="L225" s="42">
        <f t="shared" ref="L225" si="12">I225*J225/100</f>
        <v>39.595921176102593</v>
      </c>
      <c r="M225" s="41">
        <f>SUM(M221:M223)</f>
        <v>6329408</v>
      </c>
      <c r="N225" s="41">
        <f>SUM(N221:N223)</f>
        <v>39.595921176102593</v>
      </c>
      <c r="P225" s="519">
        <f t="shared" si="11"/>
        <v>9655592</v>
      </c>
    </row>
    <row r="226" spans="1:16" ht="15.75" thickTop="1" x14ac:dyDescent="0.25">
      <c r="A226" s="100"/>
      <c r="B226" s="100"/>
      <c r="C226" s="100"/>
      <c r="D226" s="100"/>
      <c r="E226" s="100"/>
      <c r="F226" s="176"/>
      <c r="G226" s="177"/>
      <c r="H226" s="177"/>
      <c r="I226" s="401"/>
      <c r="J226" s="401"/>
      <c r="K226" s="401"/>
      <c r="L226" s="401"/>
      <c r="M226" s="401"/>
      <c r="N226" s="401"/>
    </row>
    <row r="227" spans="1:16" x14ac:dyDescent="0.25">
      <c r="A227" s="100"/>
      <c r="B227" s="100"/>
      <c r="C227" s="100"/>
      <c r="D227" s="100"/>
      <c r="E227" s="100"/>
      <c r="F227" s="176"/>
      <c r="G227" s="177"/>
      <c r="H227" s="177"/>
      <c r="I227" s="401"/>
      <c r="J227" s="401"/>
      <c r="K227" s="401"/>
      <c r="L227" s="401"/>
      <c r="M227" s="401"/>
      <c r="N227" s="401"/>
    </row>
    <row r="228" spans="1:16" x14ac:dyDescent="0.25">
      <c r="A228" s="126"/>
      <c r="B228" s="100"/>
      <c r="C228" s="100"/>
      <c r="D228" s="100"/>
      <c r="E228" s="100"/>
      <c r="F228" s="176"/>
      <c r="G228" s="177"/>
      <c r="H228" s="177"/>
      <c r="I228" s="401"/>
      <c r="J228" s="401"/>
      <c r="K228" s="177"/>
      <c r="L228" s="273" t="str">
        <f>L200</f>
        <v>Matalalang,  28 Mei 2025</v>
      </c>
      <c r="M228" s="169"/>
      <c r="N228" s="169"/>
    </row>
    <row r="229" spans="1:16" x14ac:dyDescent="0.25">
      <c r="A229" s="126"/>
      <c r="B229" s="100"/>
      <c r="C229" s="100"/>
      <c r="D229" s="100"/>
      <c r="E229" s="100"/>
      <c r="F229" s="176"/>
      <c r="G229" s="177"/>
      <c r="H229" s="177"/>
      <c r="I229" s="401"/>
      <c r="J229" s="401"/>
      <c r="K229" s="177"/>
      <c r="L229" s="168"/>
      <c r="M229" s="169"/>
      <c r="N229" s="169"/>
    </row>
    <row r="230" spans="1:16" x14ac:dyDescent="0.25">
      <c r="A230" s="126"/>
      <c r="B230" s="100"/>
      <c r="C230" s="100"/>
      <c r="D230" s="100"/>
      <c r="E230" s="100"/>
      <c r="F230" s="176"/>
      <c r="G230" s="177"/>
      <c r="H230" s="177"/>
      <c r="I230" s="401"/>
      <c r="J230" s="401"/>
      <c r="K230" s="177"/>
      <c r="L230" s="175" t="s">
        <v>87</v>
      </c>
      <c r="M230" s="169"/>
      <c r="N230" s="169"/>
    </row>
    <row r="231" spans="1:16" x14ac:dyDescent="0.25">
      <c r="A231" s="126"/>
      <c r="B231" s="100"/>
      <c r="C231" s="100"/>
      <c r="D231" s="100"/>
      <c r="E231" s="100"/>
      <c r="F231" s="176"/>
      <c r="G231" s="177"/>
      <c r="H231" s="177"/>
      <c r="I231" s="401"/>
      <c r="J231" s="401"/>
      <c r="K231" s="177"/>
      <c r="L231" s="175"/>
      <c r="M231" s="169"/>
      <c r="N231" s="169"/>
    </row>
    <row r="232" spans="1:16" ht="14.45" customHeight="1" x14ac:dyDescent="0.25">
      <c r="A232" s="126"/>
      <c r="B232" s="100"/>
      <c r="C232" s="100"/>
      <c r="D232" s="100"/>
      <c r="E232" s="100"/>
      <c r="F232" s="176"/>
      <c r="G232" s="177"/>
      <c r="H232" s="177"/>
      <c r="I232" s="401"/>
      <c r="J232" s="401"/>
      <c r="K232" s="177"/>
      <c r="L232" s="367"/>
      <c r="M232" s="368"/>
      <c r="N232" s="169"/>
    </row>
    <row r="233" spans="1:16" ht="14.45" customHeight="1" x14ac:dyDescent="0.25">
      <c r="A233" s="126"/>
      <c r="B233" s="126"/>
      <c r="C233" s="130"/>
      <c r="D233" s="126"/>
      <c r="E233" s="126"/>
      <c r="F233" s="176"/>
      <c r="G233" s="177"/>
      <c r="H233" s="177"/>
      <c r="I233" s="401"/>
      <c r="J233" s="177"/>
      <c r="K233" s="177"/>
      <c r="L233" s="131" t="str">
        <f>L63</f>
        <v>ANDI RATU SM</v>
      </c>
      <c r="M233" s="100"/>
      <c r="N233" s="401"/>
    </row>
    <row r="234" spans="1:16" ht="14.45" customHeight="1" x14ac:dyDescent="0.25">
      <c r="A234" s="126"/>
      <c r="B234" s="126"/>
      <c r="C234" s="130"/>
      <c r="D234" s="126"/>
      <c r="E234" s="126"/>
      <c r="F234" s="176"/>
      <c r="G234" s="177"/>
      <c r="H234" s="177"/>
      <c r="I234" s="401"/>
      <c r="J234" s="177"/>
      <c r="K234" s="177"/>
      <c r="L234" s="100" t="str">
        <f>L64</f>
        <v>N I P . 198212192008012013</v>
      </c>
      <c r="M234" s="100"/>
      <c r="N234" s="401"/>
    </row>
    <row r="256" spans="1:14" x14ac:dyDescent="0.25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100"/>
      <c r="M256" s="99"/>
      <c r="N256" s="99"/>
    </row>
    <row r="257" spans="1:16" x14ac:dyDescent="0.25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100"/>
      <c r="M257" s="99"/>
      <c r="N257" s="99"/>
    </row>
    <row r="258" spans="1:16" ht="0.75" customHeight="1" x14ac:dyDescent="0.25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100"/>
      <c r="M258" s="99"/>
      <c r="N258" s="99"/>
    </row>
    <row r="259" spans="1:16" x14ac:dyDescent="0.25">
      <c r="A259" s="103" t="s">
        <v>7</v>
      </c>
      <c r="B259" s="103"/>
      <c r="C259" s="103" t="s">
        <v>8</v>
      </c>
      <c r="D259" s="100"/>
      <c r="E259" s="102"/>
      <c r="F259" s="174"/>
      <c r="G259" s="440"/>
      <c r="H259" s="440"/>
      <c r="I259" s="172"/>
      <c r="J259" s="172"/>
      <c r="K259" s="172"/>
      <c r="L259" s="439"/>
      <c r="M259" s="439"/>
      <c r="N259" s="439"/>
    </row>
    <row r="260" spans="1:16" x14ac:dyDescent="0.25">
      <c r="A260" s="103" t="s">
        <v>65</v>
      </c>
      <c r="B260" s="103"/>
      <c r="C260" s="103" t="s">
        <v>244</v>
      </c>
      <c r="D260" s="174"/>
      <c r="E260" s="440"/>
      <c r="F260" s="440"/>
      <c r="G260" s="172"/>
      <c r="H260" s="172"/>
      <c r="I260" s="172"/>
      <c r="J260" s="172"/>
      <c r="K260" s="172"/>
      <c r="L260" s="172"/>
      <c r="M260" s="172"/>
      <c r="N260" s="172"/>
    </row>
    <row r="261" spans="1:16" x14ac:dyDescent="0.25">
      <c r="A261" s="103" t="s">
        <v>9</v>
      </c>
      <c r="B261" s="103"/>
      <c r="C261" s="103" t="s">
        <v>10</v>
      </c>
      <c r="D261" s="100"/>
      <c r="E261" s="102"/>
      <c r="F261" s="174"/>
      <c r="G261" s="440"/>
      <c r="H261" s="440"/>
      <c r="I261" s="172"/>
      <c r="J261" s="172"/>
      <c r="K261" s="151" t="str">
        <f>K215</f>
        <v>Keadaan Bulan : Mei 2025</v>
      </c>
      <c r="L261" s="172"/>
      <c r="M261" s="172"/>
      <c r="N261" s="172"/>
    </row>
    <row r="262" spans="1:16" ht="15.75" thickBot="1" x14ac:dyDescent="0.3">
      <c r="A262" s="103"/>
      <c r="B262" s="103"/>
      <c r="C262" s="103"/>
      <c r="D262" s="100"/>
      <c r="E262" s="100"/>
      <c r="F262" s="176"/>
      <c r="G262" s="177"/>
      <c r="H262" s="177"/>
      <c r="I262" s="439"/>
      <c r="J262" s="439"/>
      <c r="K262" s="439"/>
      <c r="L262" s="169"/>
      <c r="M262" s="660" t="s">
        <v>67</v>
      </c>
      <c r="N262" s="660"/>
    </row>
    <row r="263" spans="1:16" ht="15" customHeight="1" thickTop="1" x14ac:dyDescent="0.25">
      <c r="A263" s="661" t="s">
        <v>68</v>
      </c>
      <c r="B263" s="664" t="s">
        <v>69</v>
      </c>
      <c r="C263" s="665"/>
      <c r="D263" s="670" t="s">
        <v>70</v>
      </c>
      <c r="E263" s="671"/>
      <c r="F263" s="672" t="s">
        <v>71</v>
      </c>
      <c r="G263" s="675" t="s">
        <v>72</v>
      </c>
      <c r="H263" s="675" t="s">
        <v>73</v>
      </c>
      <c r="I263" s="675" t="s">
        <v>74</v>
      </c>
      <c r="J263" s="670" t="s">
        <v>75</v>
      </c>
      <c r="K263" s="678"/>
      <c r="L263" s="670" t="s">
        <v>76</v>
      </c>
      <c r="M263" s="679"/>
      <c r="N263" s="680"/>
    </row>
    <row r="264" spans="1:16" ht="14.45" customHeight="1" x14ac:dyDescent="0.25">
      <c r="A264" s="662"/>
      <c r="B264" s="666"/>
      <c r="C264" s="667"/>
      <c r="D264" s="681" t="s">
        <v>77</v>
      </c>
      <c r="E264" s="681" t="s">
        <v>78</v>
      </c>
      <c r="F264" s="673"/>
      <c r="G264" s="676"/>
      <c r="H264" s="676"/>
      <c r="I264" s="676"/>
      <c r="J264" s="681" t="s">
        <v>21</v>
      </c>
      <c r="K264" s="681" t="s">
        <v>79</v>
      </c>
      <c r="L264" s="681" t="s">
        <v>21</v>
      </c>
      <c r="M264" s="683" t="s">
        <v>79</v>
      </c>
      <c r="N264" s="684"/>
    </row>
    <row r="265" spans="1:16" x14ac:dyDescent="0.25">
      <c r="A265" s="663"/>
      <c r="B265" s="668"/>
      <c r="C265" s="669"/>
      <c r="D265" s="682"/>
      <c r="E265" s="682"/>
      <c r="F265" s="674"/>
      <c r="G265" s="677"/>
      <c r="H265" s="677"/>
      <c r="I265" s="677"/>
      <c r="J265" s="677"/>
      <c r="K265" s="677"/>
      <c r="L265" s="677"/>
      <c r="M265" s="209" t="s">
        <v>24</v>
      </c>
      <c r="N265" s="210" t="s">
        <v>80</v>
      </c>
    </row>
    <row r="266" spans="1:16" x14ac:dyDescent="0.25">
      <c r="A266" s="206">
        <v>1</v>
      </c>
      <c r="B266" s="655">
        <v>2</v>
      </c>
      <c r="C266" s="656"/>
      <c r="D266" s="207">
        <v>3</v>
      </c>
      <c r="E266" s="207">
        <v>4</v>
      </c>
      <c r="F266" s="221">
        <v>5</v>
      </c>
      <c r="G266" s="207">
        <v>6</v>
      </c>
      <c r="H266" s="207">
        <v>7</v>
      </c>
      <c r="I266" s="222">
        <v>8</v>
      </c>
      <c r="J266" s="222">
        <v>9</v>
      </c>
      <c r="K266" s="222">
        <v>10</v>
      </c>
      <c r="L266" s="222">
        <v>11</v>
      </c>
      <c r="M266" s="222">
        <v>12</v>
      </c>
      <c r="N266" s="223">
        <v>13</v>
      </c>
    </row>
    <row r="267" spans="1:16" ht="34.5" customHeight="1" x14ac:dyDescent="0.25">
      <c r="A267" s="109">
        <v>1</v>
      </c>
      <c r="B267" s="110" t="s">
        <v>243</v>
      </c>
      <c r="C267" s="111"/>
      <c r="D267" s="112"/>
      <c r="E267" s="113"/>
      <c r="F267" s="379">
        <v>0</v>
      </c>
      <c r="G267" s="184">
        <f>F267</f>
        <v>0</v>
      </c>
      <c r="H267" s="183"/>
      <c r="I267" s="184" t="e">
        <f>F267/F268*100</f>
        <v>#DIV/0!</v>
      </c>
      <c r="J267" s="184" t="e">
        <f>M267/F267*100</f>
        <v>#DIV/0!</v>
      </c>
      <c r="K267" s="184" t="e">
        <f>J267</f>
        <v>#DIV/0!</v>
      </c>
      <c r="L267" s="184" t="e">
        <f>I267*J267/100</f>
        <v>#DIV/0!</v>
      </c>
      <c r="M267" s="184">
        <v>0</v>
      </c>
      <c r="N267" s="185" t="e">
        <f>M267/F268*100</f>
        <v>#DIV/0!</v>
      </c>
      <c r="P267" s="518">
        <f t="shared" ref="P267:P268" si="13">F267-M267</f>
        <v>0</v>
      </c>
    </row>
    <row r="268" spans="1:16" ht="22.5" customHeight="1" thickBot="1" x14ac:dyDescent="0.3">
      <c r="A268" s="657" t="s">
        <v>35</v>
      </c>
      <c r="B268" s="658"/>
      <c r="C268" s="658"/>
      <c r="D268" s="658"/>
      <c r="E268" s="659"/>
      <c r="F268" s="47">
        <f>SUM(F267:F267)</f>
        <v>0</v>
      </c>
      <c r="G268" s="41">
        <f>SUM(G267:G267)</f>
        <v>0</v>
      </c>
      <c r="H268" s="40"/>
      <c r="I268" s="41">
        <v>0</v>
      </c>
      <c r="J268" s="41">
        <v>0</v>
      </c>
      <c r="K268" s="41">
        <f>J268</f>
        <v>0</v>
      </c>
      <c r="L268" s="42">
        <f t="shared" ref="L268" si="14">I268*J268/100</f>
        <v>0</v>
      </c>
      <c r="M268" s="41">
        <f>SUM(M267:M267)</f>
        <v>0</v>
      </c>
      <c r="N268" s="41">
        <v>0</v>
      </c>
      <c r="P268" s="519">
        <f t="shared" si="13"/>
        <v>0</v>
      </c>
    </row>
    <row r="269" spans="1:16" ht="15.75" thickTop="1" x14ac:dyDescent="0.25">
      <c r="A269" s="100"/>
      <c r="B269" s="100"/>
      <c r="C269" s="100"/>
      <c r="D269" s="100"/>
      <c r="E269" s="100"/>
      <c r="F269" s="176"/>
      <c r="G269" s="177"/>
      <c r="H269" s="177"/>
      <c r="I269" s="439"/>
      <c r="J269" s="439"/>
      <c r="K269" s="439"/>
      <c r="L269" s="439"/>
      <c r="M269" s="439"/>
      <c r="N269" s="439"/>
    </row>
    <row r="270" spans="1:16" x14ac:dyDescent="0.25">
      <c r="A270" s="100"/>
      <c r="B270" s="100"/>
      <c r="C270" s="100"/>
      <c r="D270" s="100"/>
      <c r="E270" s="100"/>
      <c r="F270" s="176"/>
      <c r="G270" s="177"/>
      <c r="H270" s="177"/>
      <c r="I270" s="439"/>
      <c r="J270" s="439"/>
      <c r="K270" s="439"/>
      <c r="L270" s="439"/>
      <c r="M270" s="439"/>
      <c r="N270" s="439"/>
    </row>
    <row r="271" spans="1:16" x14ac:dyDescent="0.25">
      <c r="A271" s="126"/>
      <c r="B271" s="100"/>
      <c r="C271" s="100"/>
      <c r="D271" s="100"/>
      <c r="E271" s="100"/>
      <c r="F271" s="176"/>
      <c r="G271" s="177"/>
      <c r="H271" s="177"/>
      <c r="I271" s="439"/>
      <c r="J271" s="439"/>
      <c r="K271" s="177"/>
      <c r="L271" s="273" t="str">
        <f>L228</f>
        <v>Matalalang,  28 Mei 2025</v>
      </c>
      <c r="M271" s="169"/>
      <c r="N271" s="169"/>
    </row>
    <row r="272" spans="1:16" x14ac:dyDescent="0.25">
      <c r="A272" s="126"/>
      <c r="B272" s="100"/>
      <c r="C272" s="100"/>
      <c r="D272" s="100"/>
      <c r="E272" s="100"/>
      <c r="F272" s="176"/>
      <c r="G272" s="177"/>
      <c r="H272" s="177"/>
      <c r="I272" s="439"/>
      <c r="J272" s="439"/>
      <c r="K272" s="177"/>
      <c r="L272" s="168"/>
      <c r="M272" s="169"/>
      <c r="N272" s="169"/>
    </row>
    <row r="273" spans="1:14" x14ac:dyDescent="0.25">
      <c r="A273" s="126"/>
      <c r="B273" s="100"/>
      <c r="C273" s="100"/>
      <c r="D273" s="100"/>
      <c r="E273" s="100"/>
      <c r="F273" s="176"/>
      <c r="G273" s="177"/>
      <c r="H273" s="177"/>
      <c r="I273" s="439"/>
      <c r="J273" s="439"/>
      <c r="K273" s="177"/>
      <c r="L273" s="440" t="s">
        <v>87</v>
      </c>
      <c r="M273" s="169"/>
      <c r="N273" s="169"/>
    </row>
    <row r="274" spans="1:14" x14ac:dyDescent="0.25">
      <c r="A274" s="126"/>
      <c r="B274" s="100"/>
      <c r="C274" s="100"/>
      <c r="D274" s="100"/>
      <c r="E274" s="100"/>
      <c r="F274" s="176"/>
      <c r="G274" s="177"/>
      <c r="H274" s="177"/>
      <c r="I274" s="439"/>
      <c r="J274" s="439"/>
      <c r="K274" s="177"/>
      <c r="L274" s="440"/>
      <c r="M274" s="169"/>
      <c r="N274" s="169"/>
    </row>
    <row r="275" spans="1:14" ht="14.45" customHeight="1" x14ac:dyDescent="0.25">
      <c r="A275" s="126"/>
      <c r="B275" s="100"/>
      <c r="C275" s="100"/>
      <c r="D275" s="100"/>
      <c r="E275" s="100"/>
      <c r="F275" s="176"/>
      <c r="G275" s="177"/>
      <c r="H275" s="177"/>
      <c r="I275" s="439"/>
      <c r="J275" s="439"/>
      <c r="K275" s="177"/>
      <c r="L275" s="367"/>
      <c r="M275" s="368"/>
      <c r="N275" s="169"/>
    </row>
    <row r="276" spans="1:14" ht="14.45" customHeight="1" x14ac:dyDescent="0.25">
      <c r="A276" s="126"/>
      <c r="B276" s="126"/>
      <c r="C276" s="130"/>
      <c r="D276" s="126"/>
      <c r="E276" s="126"/>
      <c r="F276" s="176"/>
      <c r="G276" s="177"/>
      <c r="H276" s="177"/>
      <c r="I276" s="439"/>
      <c r="J276" s="177"/>
      <c r="K276" s="177"/>
      <c r="L276" s="131" t="str">
        <f>L63</f>
        <v>ANDI RATU SM</v>
      </c>
      <c r="M276" s="100"/>
      <c r="N276" s="439"/>
    </row>
    <row r="277" spans="1:14" ht="14.45" customHeight="1" x14ac:dyDescent="0.25">
      <c r="A277" s="126"/>
      <c r="B277" s="126"/>
      <c r="C277" s="130"/>
      <c r="D277" s="126"/>
      <c r="E277" s="126"/>
      <c r="F277" s="176"/>
      <c r="G277" s="177"/>
      <c r="H277" s="177"/>
      <c r="I277" s="439"/>
      <c r="J277" s="177"/>
      <c r="K277" s="177"/>
      <c r="L277" s="100" t="str">
        <f>L64</f>
        <v>N I P . 198212192008012013</v>
      </c>
      <c r="M277" s="100"/>
      <c r="N277" s="439"/>
    </row>
  </sheetData>
  <mergeCells count="156">
    <mergeCell ref="B192:C192"/>
    <mergeCell ref="A198:E198"/>
    <mergeCell ref="B194:C194"/>
    <mergeCell ref="B195:C195"/>
    <mergeCell ref="B196:C196"/>
    <mergeCell ref="B197:C197"/>
    <mergeCell ref="B220:C220"/>
    <mergeCell ref="A225:E225"/>
    <mergeCell ref="M216:N216"/>
    <mergeCell ref="A217:A219"/>
    <mergeCell ref="B217:C219"/>
    <mergeCell ref="D217:E217"/>
    <mergeCell ref="F217:F219"/>
    <mergeCell ref="G217:G219"/>
    <mergeCell ref="H217:H219"/>
    <mergeCell ref="I217:I219"/>
    <mergeCell ref="J217:K217"/>
    <mergeCell ref="L217:N217"/>
    <mergeCell ref="D218:D219"/>
    <mergeCell ref="E218:E219"/>
    <mergeCell ref="J218:J219"/>
    <mergeCell ref="K218:K219"/>
    <mergeCell ref="L218:L219"/>
    <mergeCell ref="M218:N218"/>
    <mergeCell ref="B134:C134"/>
    <mergeCell ref="M188:N188"/>
    <mergeCell ref="A189:A191"/>
    <mergeCell ref="B189:C191"/>
    <mergeCell ref="D189:E189"/>
    <mergeCell ref="F189:F191"/>
    <mergeCell ref="G189:G191"/>
    <mergeCell ref="H189:H191"/>
    <mergeCell ref="I189:I191"/>
    <mergeCell ref="J189:K189"/>
    <mergeCell ref="L189:N189"/>
    <mergeCell ref="D190:D191"/>
    <mergeCell ref="E190:E191"/>
    <mergeCell ref="J190:J191"/>
    <mergeCell ref="L167:L168"/>
    <mergeCell ref="M167:N167"/>
    <mergeCell ref="B169:C169"/>
    <mergeCell ref="M165:N165"/>
    <mergeCell ref="A166:A168"/>
    <mergeCell ref="B166:C168"/>
    <mergeCell ref="D166:E166"/>
    <mergeCell ref="F166:F168"/>
    <mergeCell ref="K190:K191"/>
    <mergeCell ref="L190:L191"/>
    <mergeCell ref="G166:G168"/>
    <mergeCell ref="H166:H168"/>
    <mergeCell ref="I166:I168"/>
    <mergeCell ref="J166:K166"/>
    <mergeCell ref="L166:N166"/>
    <mergeCell ref="D167:D168"/>
    <mergeCell ref="E167:E168"/>
    <mergeCell ref="J167:J168"/>
    <mergeCell ref="M190:N190"/>
    <mergeCell ref="D129:E129"/>
    <mergeCell ref="F129:F131"/>
    <mergeCell ref="G129:G131"/>
    <mergeCell ref="B50:C50"/>
    <mergeCell ref="L48:L49"/>
    <mergeCell ref="J48:J49"/>
    <mergeCell ref="K48:K49"/>
    <mergeCell ref="A172:E172"/>
    <mergeCell ref="K167:K168"/>
    <mergeCell ref="D89:E89"/>
    <mergeCell ref="F89:F91"/>
    <mergeCell ref="G89:G91"/>
    <mergeCell ref="H89:H91"/>
    <mergeCell ref="I89:I91"/>
    <mergeCell ref="J89:K89"/>
    <mergeCell ref="L89:N89"/>
    <mergeCell ref="D90:D91"/>
    <mergeCell ref="E90:E91"/>
    <mergeCell ref="J90:J91"/>
    <mergeCell ref="K90:K91"/>
    <mergeCell ref="L90:L91"/>
    <mergeCell ref="M90:N90"/>
    <mergeCell ref="B94:C94"/>
    <mergeCell ref="B95:C95"/>
    <mergeCell ref="M48:N48"/>
    <mergeCell ref="B132:C132"/>
    <mergeCell ref="D134:D135"/>
    <mergeCell ref="A136:E136"/>
    <mergeCell ref="H129:H131"/>
    <mergeCell ref="I129:I131"/>
    <mergeCell ref="A129:A131"/>
    <mergeCell ref="B129:C131"/>
    <mergeCell ref="J129:K129"/>
    <mergeCell ref="L129:N129"/>
    <mergeCell ref="D130:D131"/>
    <mergeCell ref="E130:E131"/>
    <mergeCell ref="J130:J131"/>
    <mergeCell ref="K130:K131"/>
    <mergeCell ref="L130:L131"/>
    <mergeCell ref="M130:N130"/>
    <mergeCell ref="M128:N128"/>
    <mergeCell ref="A56:E56"/>
    <mergeCell ref="B92:C92"/>
    <mergeCell ref="D94:D95"/>
    <mergeCell ref="A96:E96"/>
    <mergeCell ref="M88:N88"/>
    <mergeCell ref="A89:A91"/>
    <mergeCell ref="B89:C91"/>
    <mergeCell ref="J47:K47"/>
    <mergeCell ref="L47:N47"/>
    <mergeCell ref="A3:N3"/>
    <mergeCell ref="A4:N4"/>
    <mergeCell ref="A5:N5"/>
    <mergeCell ref="M11:N11"/>
    <mergeCell ref="D12:E12"/>
    <mergeCell ref="J12:K12"/>
    <mergeCell ref="L12:N12"/>
    <mergeCell ref="G12:G14"/>
    <mergeCell ref="B12:C14"/>
    <mergeCell ref="K13:K14"/>
    <mergeCell ref="M13:N13"/>
    <mergeCell ref="F12:F14"/>
    <mergeCell ref="H12:H14"/>
    <mergeCell ref="J13:J14"/>
    <mergeCell ref="L13:L14"/>
    <mergeCell ref="D13:D14"/>
    <mergeCell ref="E13:E14"/>
    <mergeCell ref="M46:N46"/>
    <mergeCell ref="G47:G49"/>
    <mergeCell ref="I47:I49"/>
    <mergeCell ref="E48:E49"/>
    <mergeCell ref="D47:E47"/>
    <mergeCell ref="I12:I14"/>
    <mergeCell ref="A12:A14"/>
    <mergeCell ref="A22:E22"/>
    <mergeCell ref="B15:C15"/>
    <mergeCell ref="F47:F49"/>
    <mergeCell ref="B47:C49"/>
    <mergeCell ref="D48:D49"/>
    <mergeCell ref="A47:A49"/>
    <mergeCell ref="H47:H49"/>
    <mergeCell ref="B266:C266"/>
    <mergeCell ref="A268:E268"/>
    <mergeCell ref="M262:N262"/>
    <mergeCell ref="A263:A265"/>
    <mergeCell ref="B263:C265"/>
    <mergeCell ref="D263:E263"/>
    <mergeCell ref="F263:F265"/>
    <mergeCell ref="G263:G265"/>
    <mergeCell ref="H263:H265"/>
    <mergeCell ref="I263:I265"/>
    <mergeCell ref="J263:K263"/>
    <mergeCell ref="L263:N263"/>
    <mergeCell ref="D264:D265"/>
    <mergeCell ref="E264:E265"/>
    <mergeCell ref="J264:J265"/>
    <mergeCell ref="K264:K265"/>
    <mergeCell ref="L264:L265"/>
    <mergeCell ref="M264:N264"/>
  </mergeCells>
  <hyperlinks>
    <hyperlink ref="F94" r:id="rId1" display="610000"/>
    <hyperlink ref="F134" r:id="rId2" display="610000"/>
    <hyperlink ref="F171" r:id="rId3" display="610000"/>
    <hyperlink ref="F17" r:id="rId4" display="46732000"/>
    <hyperlink ref="F52" r:id="rId5" display="1220000"/>
    <hyperlink ref="F53" r:id="rId6" display="1220000"/>
    <hyperlink ref="F54" r:id="rId7" display="1220000"/>
    <hyperlink ref="F194" r:id="rId8" display="610000"/>
    <hyperlink ref="F195" r:id="rId9" display="610000"/>
    <hyperlink ref="F196" r:id="rId10" display="610000"/>
    <hyperlink ref="F197" r:id="rId11" display="610000"/>
    <hyperlink ref="F222" r:id="rId12" display="46732000"/>
    <hyperlink ref="F223" r:id="rId13" display="46732000"/>
  </hyperlinks>
  <pageMargins left="0.70866141732283472" right="0.70866141732283472" top="0.74803149606299213" bottom="0.74803149606299213" header="0.31496062992125984" footer="0.31496062992125984"/>
  <pageSetup paperSize="5" scale="74" orientation="landscape" horizontalDpi="4294967293" r:id="rId14"/>
  <rowBreaks count="6" manualBreakCount="6">
    <brk id="41" max="14" man="1"/>
    <brk id="82" max="14" man="1"/>
    <brk id="122" max="14" man="1"/>
    <brk id="159" max="14" man="1"/>
    <brk id="182" max="14" man="1"/>
    <brk id="209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05"/>
  <sheetViews>
    <sheetView view="pageBreakPreview" topLeftCell="A489" zoomScale="80" zoomScaleNormal="100" zoomScaleSheetLayoutView="80" workbookViewId="0">
      <selection activeCell="D522" sqref="D522"/>
    </sheetView>
  </sheetViews>
  <sheetFormatPr defaultColWidth="9" defaultRowHeight="15" x14ac:dyDescent="0.25"/>
  <cols>
    <col min="1" max="1" width="5.85546875" style="97" customWidth="1"/>
    <col min="2" max="2" width="3.7109375" style="97" customWidth="1"/>
    <col min="3" max="3" width="29.85546875" style="97" customWidth="1"/>
    <col min="4" max="4" width="13.7109375" style="97" customWidth="1"/>
    <col min="5" max="5" width="13.42578125" style="97" customWidth="1"/>
    <col min="6" max="6" width="18.7109375" style="163" customWidth="1"/>
    <col min="7" max="7" width="21.7109375" style="164" customWidth="1"/>
    <col min="8" max="8" width="10.42578125" style="164" customWidth="1"/>
    <col min="9" max="9" width="9.42578125" style="165" customWidth="1"/>
    <col min="10" max="10" width="8.7109375" style="165" customWidth="1"/>
    <col min="11" max="11" width="10" style="165" customWidth="1"/>
    <col min="12" max="12" width="9.28515625" style="165" customWidth="1"/>
    <col min="13" max="13" width="20.42578125" style="165" customWidth="1"/>
    <col min="14" max="14" width="9.28515625" style="165" customWidth="1"/>
    <col min="15" max="15" width="15.85546875" style="526" customWidth="1"/>
    <col min="16" max="16" width="33.7109375" style="166" customWidth="1"/>
    <col min="17" max="17" width="15.28515625" style="98" customWidth="1"/>
    <col min="18" max="18" width="9" style="98" customWidth="1"/>
    <col min="19" max="19" width="15.28515625" style="98" customWidth="1"/>
    <col min="20" max="20" width="9" style="98"/>
    <col min="21" max="21" width="16" style="98" customWidth="1"/>
    <col min="22" max="16384" width="9" style="98"/>
  </cols>
  <sheetData>
    <row r="1" spans="1:16" x14ac:dyDescent="0.25">
      <c r="A1" s="99"/>
      <c r="B1" s="99"/>
      <c r="C1" s="99"/>
      <c r="D1" s="99"/>
      <c r="E1" s="99"/>
      <c r="F1" s="167"/>
      <c r="G1" s="168"/>
      <c r="H1" s="168"/>
      <c r="I1" s="169"/>
      <c r="J1" s="169"/>
      <c r="K1" s="169"/>
      <c r="L1" s="169"/>
      <c r="M1" s="169"/>
      <c r="N1" s="169"/>
      <c r="O1" s="525" t="s">
        <v>120</v>
      </c>
    </row>
    <row r="2" spans="1:16" x14ac:dyDescent="0.25">
      <c r="A2" s="695" t="s">
        <v>5</v>
      </c>
      <c r="B2" s="696"/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</row>
    <row r="3" spans="1:16" x14ac:dyDescent="0.25">
      <c r="A3" s="695" t="s">
        <v>6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</row>
    <row r="4" spans="1:16" ht="16.5" customHeight="1" x14ac:dyDescent="0.25">
      <c r="A4" s="695" t="s">
        <v>205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</row>
    <row r="5" spans="1:16" x14ac:dyDescent="0.25">
      <c r="A5" s="100"/>
      <c r="B5" s="100"/>
      <c r="C5" s="100"/>
      <c r="D5" s="100"/>
      <c r="E5" s="101"/>
      <c r="F5" s="170"/>
      <c r="G5" s="171"/>
      <c r="H5" s="171"/>
      <c r="I5" s="172"/>
      <c r="J5" s="172"/>
      <c r="K5" s="172"/>
      <c r="L5" s="353"/>
      <c r="M5" s="353"/>
      <c r="N5" s="353"/>
    </row>
    <row r="6" spans="1:16" x14ac:dyDescent="0.25">
      <c r="A6" s="100"/>
      <c r="B6" s="100"/>
      <c r="C6" s="100"/>
      <c r="D6" s="100"/>
      <c r="E6" s="101"/>
      <c r="F6" s="170"/>
      <c r="G6" s="171"/>
      <c r="H6" s="171"/>
      <c r="I6" s="172"/>
      <c r="J6" s="172"/>
      <c r="K6" s="172"/>
      <c r="L6" s="353"/>
      <c r="M6" s="353"/>
      <c r="N6" s="353"/>
    </row>
    <row r="7" spans="1:16" x14ac:dyDescent="0.25">
      <c r="A7" s="103" t="s">
        <v>7</v>
      </c>
      <c r="B7" s="103"/>
      <c r="C7" s="103" t="s">
        <v>8</v>
      </c>
      <c r="D7" s="100"/>
      <c r="E7" s="102"/>
      <c r="F7" s="174"/>
      <c r="G7" s="175"/>
      <c r="H7" s="175"/>
      <c r="I7" s="172"/>
      <c r="J7" s="172"/>
      <c r="K7" s="172"/>
      <c r="L7" s="353"/>
      <c r="M7" s="353"/>
      <c r="N7" s="353"/>
    </row>
    <row r="8" spans="1:16" x14ac:dyDescent="0.25">
      <c r="A8" s="103" t="s">
        <v>65</v>
      </c>
      <c r="B8" s="103"/>
      <c r="C8" s="103" t="s">
        <v>190</v>
      </c>
      <c r="D8" s="100"/>
      <c r="E8" s="102"/>
      <c r="F8" s="174"/>
      <c r="G8" s="175"/>
      <c r="H8" s="175"/>
      <c r="I8" s="172"/>
      <c r="J8" s="172"/>
      <c r="K8" s="172"/>
      <c r="L8" s="172"/>
      <c r="M8" s="172"/>
      <c r="N8" s="172"/>
    </row>
    <row r="9" spans="1:16" x14ac:dyDescent="0.25">
      <c r="A9" s="103" t="s">
        <v>9</v>
      </c>
      <c r="B9" s="103"/>
      <c r="C9" s="103" t="s">
        <v>10</v>
      </c>
      <c r="D9" s="100"/>
      <c r="E9" s="102"/>
      <c r="F9" s="174"/>
      <c r="G9" s="175"/>
      <c r="H9" s="175"/>
      <c r="I9" s="172"/>
      <c r="J9" s="172"/>
      <c r="K9" s="151" t="str">
        <f>'UMUM,KEPEGAWAIAN DAN HUKUM'!K10</f>
        <v>Keadaan Bulan : Mei 2025</v>
      </c>
      <c r="L9" s="172"/>
      <c r="M9" s="172"/>
      <c r="N9" s="172"/>
    </row>
    <row r="10" spans="1:16" ht="15.75" thickBot="1" x14ac:dyDescent="0.3">
      <c r="A10" s="103"/>
      <c r="B10" s="103"/>
      <c r="C10" s="103"/>
      <c r="D10" s="100"/>
      <c r="E10" s="100"/>
      <c r="F10" s="176"/>
      <c r="G10" s="177"/>
      <c r="H10" s="177"/>
      <c r="I10" s="353"/>
      <c r="J10" s="353"/>
      <c r="K10" s="353"/>
      <c r="L10" s="169"/>
      <c r="M10" s="660" t="s">
        <v>67</v>
      </c>
      <c r="N10" s="660"/>
    </row>
    <row r="11" spans="1:16" ht="15.75" thickTop="1" x14ac:dyDescent="0.25">
      <c r="A11" s="661" t="s">
        <v>68</v>
      </c>
      <c r="B11" s="664" t="s">
        <v>69</v>
      </c>
      <c r="C11" s="726"/>
      <c r="D11" s="670" t="s">
        <v>70</v>
      </c>
      <c r="E11" s="671"/>
      <c r="F11" s="672" t="s">
        <v>71</v>
      </c>
      <c r="G11" s="675" t="s">
        <v>72</v>
      </c>
      <c r="H11" s="675" t="s">
        <v>73</v>
      </c>
      <c r="I11" s="675" t="s">
        <v>74</v>
      </c>
      <c r="J11" s="670" t="s">
        <v>75</v>
      </c>
      <c r="K11" s="678"/>
      <c r="L11" s="670" t="s">
        <v>76</v>
      </c>
      <c r="M11" s="679"/>
      <c r="N11" s="680"/>
    </row>
    <row r="12" spans="1:16" x14ac:dyDescent="0.25">
      <c r="A12" s="662"/>
      <c r="B12" s="727"/>
      <c r="C12" s="728"/>
      <c r="D12" s="681" t="s">
        <v>77</v>
      </c>
      <c r="E12" s="681" t="s">
        <v>78</v>
      </c>
      <c r="F12" s="673"/>
      <c r="G12" s="676"/>
      <c r="H12" s="676"/>
      <c r="I12" s="676"/>
      <c r="J12" s="681" t="s">
        <v>21</v>
      </c>
      <c r="K12" s="681" t="s">
        <v>79</v>
      </c>
      <c r="L12" s="681" t="s">
        <v>21</v>
      </c>
      <c r="M12" s="683" t="s">
        <v>79</v>
      </c>
      <c r="N12" s="684"/>
    </row>
    <row r="13" spans="1:16" x14ac:dyDescent="0.25">
      <c r="A13" s="663"/>
      <c r="B13" s="729"/>
      <c r="C13" s="730"/>
      <c r="D13" s="682"/>
      <c r="E13" s="682"/>
      <c r="F13" s="674"/>
      <c r="G13" s="677"/>
      <c r="H13" s="677"/>
      <c r="I13" s="677"/>
      <c r="J13" s="677"/>
      <c r="K13" s="677"/>
      <c r="L13" s="677"/>
      <c r="M13" s="209" t="s">
        <v>24</v>
      </c>
      <c r="N13" s="210" t="s">
        <v>80</v>
      </c>
    </row>
    <row r="14" spans="1:16" x14ac:dyDescent="0.25">
      <c r="A14" s="206">
        <v>1</v>
      </c>
      <c r="B14" s="655">
        <v>2</v>
      </c>
      <c r="C14" s="686"/>
      <c r="D14" s="207">
        <v>1</v>
      </c>
      <c r="E14" s="207">
        <v>4</v>
      </c>
      <c r="F14" s="221">
        <v>5</v>
      </c>
      <c r="G14" s="207">
        <v>6</v>
      </c>
      <c r="H14" s="207">
        <v>7</v>
      </c>
      <c r="I14" s="207">
        <v>8</v>
      </c>
      <c r="J14" s="207">
        <v>9</v>
      </c>
      <c r="K14" s="207">
        <v>10</v>
      </c>
      <c r="L14" s="207">
        <v>11</v>
      </c>
      <c r="M14" s="207">
        <v>12</v>
      </c>
      <c r="N14" s="208">
        <v>13</v>
      </c>
    </row>
    <row r="15" spans="1:16" x14ac:dyDescent="0.25">
      <c r="A15" s="105"/>
      <c r="B15" s="106"/>
      <c r="C15" s="107"/>
      <c r="D15" s="107"/>
      <c r="E15" s="107"/>
      <c r="F15" s="178"/>
      <c r="G15" s="179"/>
      <c r="H15" s="179"/>
      <c r="I15" s="180"/>
      <c r="J15" s="180"/>
      <c r="K15" s="180"/>
      <c r="L15" s="180"/>
      <c r="M15" s="180"/>
      <c r="N15" s="181"/>
    </row>
    <row r="16" spans="1:16" x14ac:dyDescent="0.25">
      <c r="A16" s="109">
        <v>1</v>
      </c>
      <c r="B16" s="110" t="s">
        <v>213</v>
      </c>
      <c r="C16" s="111"/>
      <c r="D16" s="112"/>
      <c r="E16" s="113"/>
      <c r="F16" s="360">
        <v>0</v>
      </c>
      <c r="G16" s="184">
        <f>F16</f>
        <v>0</v>
      </c>
      <c r="H16" s="183"/>
      <c r="I16" s="184" t="e">
        <f>F16/F21*100</f>
        <v>#DIV/0!</v>
      </c>
      <c r="J16" s="184" t="e">
        <f t="shared" ref="J16:J20" si="0">M16/F16*100</f>
        <v>#DIV/0!</v>
      </c>
      <c r="K16" s="184" t="e">
        <f t="shared" ref="K16:K21" si="1">J16</f>
        <v>#DIV/0!</v>
      </c>
      <c r="L16" s="184" t="e">
        <f>I16*J16/100</f>
        <v>#DIV/0!</v>
      </c>
      <c r="M16" s="184">
        <v>0</v>
      </c>
      <c r="N16" s="185" t="e">
        <f>M16/F21*100</f>
        <v>#DIV/0!</v>
      </c>
      <c r="O16" s="518">
        <f t="shared" ref="O16:O20" si="2">F16-M16</f>
        <v>0</v>
      </c>
      <c r="P16" s="225"/>
    </row>
    <row r="17" spans="1:16" x14ac:dyDescent="0.25">
      <c r="A17" s="109">
        <v>2</v>
      </c>
      <c r="B17" s="110" t="s">
        <v>214</v>
      </c>
      <c r="C17" s="111"/>
      <c r="D17" s="112"/>
      <c r="E17" s="113"/>
      <c r="F17" s="360">
        <v>0</v>
      </c>
      <c r="G17" s="184">
        <f>F17</f>
        <v>0</v>
      </c>
      <c r="H17" s="183"/>
      <c r="I17" s="184" t="e">
        <f>F17/F21*100</f>
        <v>#DIV/0!</v>
      </c>
      <c r="J17" s="184" t="e">
        <f t="shared" si="0"/>
        <v>#DIV/0!</v>
      </c>
      <c r="K17" s="184" t="e">
        <f t="shared" si="1"/>
        <v>#DIV/0!</v>
      </c>
      <c r="L17" s="184" t="e">
        <f>I17*J17/100</f>
        <v>#DIV/0!</v>
      </c>
      <c r="M17" s="184">
        <v>0</v>
      </c>
      <c r="N17" s="185" t="e">
        <f>M17/F21*100</f>
        <v>#DIV/0!</v>
      </c>
      <c r="O17" s="518">
        <f t="shared" si="2"/>
        <v>0</v>
      </c>
      <c r="P17" s="225"/>
    </row>
    <row r="18" spans="1:16" x14ac:dyDescent="0.25">
      <c r="A18" s="109">
        <v>3</v>
      </c>
      <c r="B18" s="110" t="s">
        <v>215</v>
      </c>
      <c r="C18" s="111"/>
      <c r="D18" s="113"/>
      <c r="E18" s="113"/>
      <c r="F18" s="360">
        <v>0</v>
      </c>
      <c r="G18" s="184">
        <f>F18</f>
        <v>0</v>
      </c>
      <c r="H18" s="186"/>
      <c r="I18" s="184" t="e">
        <f>F18/F21*100</f>
        <v>#DIV/0!</v>
      </c>
      <c r="J18" s="184" t="e">
        <f t="shared" si="0"/>
        <v>#DIV/0!</v>
      </c>
      <c r="K18" s="184" t="e">
        <f t="shared" si="1"/>
        <v>#DIV/0!</v>
      </c>
      <c r="L18" s="184" t="e">
        <f>I18*J18/100</f>
        <v>#DIV/0!</v>
      </c>
      <c r="M18" s="184">
        <v>0</v>
      </c>
      <c r="N18" s="185" t="e">
        <f>M18/F21*100</f>
        <v>#DIV/0!</v>
      </c>
      <c r="O18" s="518">
        <f t="shared" si="2"/>
        <v>0</v>
      </c>
      <c r="P18" s="225"/>
    </row>
    <row r="19" spans="1:16" x14ac:dyDescent="0.25">
      <c r="A19" s="109">
        <v>4</v>
      </c>
      <c r="B19" s="110" t="s">
        <v>210</v>
      </c>
      <c r="C19" s="111"/>
      <c r="D19" s="113"/>
      <c r="E19" s="113"/>
      <c r="F19" s="360">
        <v>0</v>
      </c>
      <c r="G19" s="184">
        <f>F19</f>
        <v>0</v>
      </c>
      <c r="H19" s="186"/>
      <c r="I19" s="184" t="e">
        <f>F19/F21*100</f>
        <v>#DIV/0!</v>
      </c>
      <c r="J19" s="184" t="e">
        <f t="shared" si="0"/>
        <v>#DIV/0!</v>
      </c>
      <c r="K19" s="184" t="e">
        <f t="shared" si="1"/>
        <v>#DIV/0!</v>
      </c>
      <c r="L19" s="184" t="e">
        <f>I19*J19/100</f>
        <v>#DIV/0!</v>
      </c>
      <c r="M19" s="184">
        <v>0</v>
      </c>
      <c r="N19" s="185" t="e">
        <f>M19/F21*100</f>
        <v>#DIV/0!</v>
      </c>
      <c r="O19" s="518">
        <f t="shared" si="2"/>
        <v>0</v>
      </c>
      <c r="P19" s="225"/>
    </row>
    <row r="20" spans="1:16" x14ac:dyDescent="0.25">
      <c r="A20" s="109">
        <v>5</v>
      </c>
      <c r="B20" s="110" t="s">
        <v>89</v>
      </c>
      <c r="C20" s="111"/>
      <c r="D20" s="113"/>
      <c r="E20" s="113"/>
      <c r="F20" s="360">
        <v>0</v>
      </c>
      <c r="G20" s="184">
        <f>F20</f>
        <v>0</v>
      </c>
      <c r="H20" s="186"/>
      <c r="I20" s="184" t="e">
        <f>F20/F21*100</f>
        <v>#DIV/0!</v>
      </c>
      <c r="J20" s="184" t="e">
        <f t="shared" si="0"/>
        <v>#DIV/0!</v>
      </c>
      <c r="K20" s="184" t="e">
        <f t="shared" si="1"/>
        <v>#DIV/0!</v>
      </c>
      <c r="L20" s="184" t="e">
        <f>I20*J20/100</f>
        <v>#DIV/0!</v>
      </c>
      <c r="M20" s="184">
        <v>0</v>
      </c>
      <c r="N20" s="185" t="e">
        <f>M20/F21*100</f>
        <v>#DIV/0!</v>
      </c>
      <c r="O20" s="518">
        <f t="shared" si="2"/>
        <v>0</v>
      </c>
      <c r="P20" s="225"/>
    </row>
    <row r="21" spans="1:16" ht="15.75" thickBot="1" x14ac:dyDescent="0.3">
      <c r="A21" s="657" t="s">
        <v>35</v>
      </c>
      <c r="B21" s="658"/>
      <c r="C21" s="658"/>
      <c r="D21" s="658"/>
      <c r="E21" s="659"/>
      <c r="F21" s="41">
        <f>SUM(F16:F20)</f>
        <v>0</v>
      </c>
      <c r="G21" s="41">
        <f>SUM(G16:G20)</f>
        <v>0</v>
      </c>
      <c r="H21" s="40"/>
      <c r="I21" s="41">
        <v>0</v>
      </c>
      <c r="J21" s="41">
        <v>0</v>
      </c>
      <c r="K21" s="361">
        <f t="shared" si="1"/>
        <v>0</v>
      </c>
      <c r="L21" s="42">
        <f t="shared" ref="L21" si="3">I21*J21/100</f>
        <v>0</v>
      </c>
      <c r="M21" s="41">
        <f t="shared" ref="M21" si="4">SUM(M16:M20)</f>
        <v>0</v>
      </c>
      <c r="N21" s="41">
        <v>0</v>
      </c>
      <c r="O21" s="519">
        <f>F21-M21</f>
        <v>0</v>
      </c>
      <c r="P21" s="225"/>
    </row>
    <row r="22" spans="1:16" ht="15.75" thickTop="1" x14ac:dyDescent="0.25">
      <c r="A22" s="100"/>
      <c r="B22" s="100"/>
      <c r="C22" s="100"/>
      <c r="D22" s="100"/>
      <c r="E22" s="100"/>
      <c r="F22" s="176"/>
      <c r="G22" s="177"/>
      <c r="H22" s="177"/>
      <c r="I22" s="353"/>
      <c r="J22" s="353"/>
      <c r="K22" s="353"/>
      <c r="L22" s="353"/>
      <c r="M22" s="353"/>
      <c r="N22" s="353"/>
    </row>
    <row r="23" spans="1:16" x14ac:dyDescent="0.25">
      <c r="A23" s="126"/>
      <c r="B23" s="127"/>
      <c r="C23" s="127"/>
      <c r="D23" s="126" t="s">
        <v>67</v>
      </c>
      <c r="E23" s="126"/>
      <c r="F23" s="176"/>
      <c r="G23" s="177"/>
      <c r="H23" s="177"/>
      <c r="I23" s="353"/>
      <c r="J23" s="177"/>
      <c r="K23" s="177"/>
      <c r="L23" s="268" t="str">
        <f>'UMUM,KEPEGAWAIAN DAN HUKUM'!L24</f>
        <v>Matalalang,  28 Mei 2025</v>
      </c>
      <c r="M23" s="169"/>
      <c r="N23" s="169"/>
    </row>
    <row r="24" spans="1:16" x14ac:dyDescent="0.25">
      <c r="A24" s="126"/>
      <c r="B24" s="127"/>
      <c r="C24" s="127"/>
      <c r="D24" s="126"/>
      <c r="E24" s="126"/>
      <c r="F24" s="176"/>
      <c r="G24" s="177"/>
      <c r="H24" s="177"/>
      <c r="I24" s="353"/>
      <c r="J24" s="177"/>
      <c r="K24" s="177"/>
      <c r="L24" s="128"/>
      <c r="M24" s="169"/>
      <c r="N24" s="169"/>
    </row>
    <row r="25" spans="1:16" x14ac:dyDescent="0.25">
      <c r="A25" s="126"/>
      <c r="B25" s="126"/>
      <c r="C25" s="126"/>
      <c r="D25" s="126"/>
      <c r="E25" s="126"/>
      <c r="F25" s="176"/>
      <c r="G25" s="177"/>
      <c r="H25" s="177"/>
      <c r="I25" s="353"/>
      <c r="J25" s="177"/>
      <c r="K25" s="177"/>
      <c r="L25" s="175" t="s">
        <v>87</v>
      </c>
      <c r="M25" s="169"/>
      <c r="N25" s="169"/>
    </row>
    <row r="26" spans="1:16" x14ac:dyDescent="0.25">
      <c r="A26" s="126"/>
      <c r="B26" s="126"/>
      <c r="C26" s="126"/>
      <c r="D26" s="126"/>
      <c r="E26" s="126"/>
      <c r="F26" s="176"/>
      <c r="G26" s="177"/>
      <c r="H26" s="177"/>
      <c r="I26" s="353"/>
      <c r="J26" s="177"/>
      <c r="K26" s="177"/>
      <c r="L26" s="175"/>
      <c r="M26" s="169"/>
      <c r="N26" s="169"/>
    </row>
    <row r="27" spans="1:16" x14ac:dyDescent="0.25">
      <c r="A27" s="126"/>
      <c r="B27" s="126"/>
      <c r="C27" s="130"/>
      <c r="D27" s="126"/>
      <c r="E27" s="126"/>
      <c r="F27" s="176"/>
      <c r="G27" s="177"/>
      <c r="H27" s="177"/>
      <c r="I27" s="353"/>
      <c r="J27" s="177"/>
      <c r="K27" s="366"/>
      <c r="L27" s="367"/>
      <c r="M27" s="368"/>
      <c r="N27" s="368"/>
    </row>
    <row r="28" spans="1:16" ht="14.45" customHeight="1" x14ac:dyDescent="0.25">
      <c r="A28" s="126"/>
      <c r="B28" s="126"/>
      <c r="C28" s="130"/>
      <c r="D28" s="126"/>
      <c r="E28" s="126"/>
      <c r="F28" s="176"/>
      <c r="G28" s="177"/>
      <c r="H28" s="177"/>
      <c r="I28" s="353"/>
      <c r="J28" s="177"/>
      <c r="K28" s="366"/>
      <c r="L28" s="724" t="str">
        <f>'RFK '!B23</f>
        <v>ANDI NORMA, S.Ag</v>
      </c>
      <c r="M28" s="724"/>
      <c r="N28" s="368"/>
    </row>
    <row r="29" spans="1:16" ht="14.45" customHeight="1" x14ac:dyDescent="0.25">
      <c r="A29" s="126"/>
      <c r="B29" s="126"/>
      <c r="C29" s="130"/>
      <c r="D29" s="126"/>
      <c r="E29" s="126"/>
      <c r="F29" s="176"/>
      <c r="G29" s="177"/>
      <c r="H29" s="177"/>
      <c r="I29" s="353"/>
      <c r="J29" s="177"/>
      <c r="K29" s="366"/>
      <c r="L29" s="725" t="str">
        <f>'RFK '!B24</f>
        <v>N I P . 197603162009062001</v>
      </c>
      <c r="M29" s="725"/>
      <c r="N29" s="368"/>
    </row>
    <row r="30" spans="1:16" x14ac:dyDescent="0.25">
      <c r="A30" s="126"/>
      <c r="B30" s="126"/>
      <c r="C30" s="130"/>
      <c r="D30" s="126"/>
      <c r="E30" s="126"/>
      <c r="F30" s="176"/>
      <c r="G30" s="177"/>
      <c r="H30" s="177"/>
      <c r="I30" s="353"/>
      <c r="J30" s="353"/>
      <c r="K30" s="368"/>
      <c r="L30" s="369"/>
      <c r="M30" s="368"/>
      <c r="N30" s="368"/>
    </row>
    <row r="31" spans="1:16" x14ac:dyDescent="0.25">
      <c r="A31" s="126"/>
      <c r="B31" s="126"/>
      <c r="C31" s="130"/>
      <c r="D31" s="126"/>
      <c r="E31" s="126"/>
      <c r="F31" s="176"/>
      <c r="G31" s="177"/>
      <c r="H31" s="177"/>
      <c r="I31" s="353"/>
      <c r="J31" s="353"/>
      <c r="K31" s="353"/>
      <c r="L31" s="172"/>
      <c r="M31" s="353"/>
      <c r="N31" s="353"/>
    </row>
    <row r="32" spans="1:16" x14ac:dyDescent="0.25">
      <c r="A32" s="126"/>
      <c r="B32" s="126"/>
      <c r="C32" s="130"/>
      <c r="D32" s="126"/>
      <c r="E32" s="126"/>
      <c r="F32" s="176"/>
      <c r="G32" s="177"/>
      <c r="H32" s="177"/>
      <c r="I32" s="353"/>
      <c r="J32" s="353"/>
      <c r="K32" s="353"/>
      <c r="L32" s="172"/>
      <c r="M32" s="353"/>
      <c r="N32" s="353"/>
    </row>
    <row r="33" spans="1:16" x14ac:dyDescent="0.25">
      <c r="A33" s="126"/>
      <c r="B33" s="126"/>
      <c r="C33" s="130"/>
      <c r="D33" s="126"/>
      <c r="E33" s="126"/>
      <c r="F33" s="176"/>
      <c r="G33" s="177"/>
      <c r="H33" s="177"/>
      <c r="I33" s="353"/>
      <c r="J33" s="353"/>
      <c r="K33" s="353"/>
      <c r="L33" s="172"/>
      <c r="M33" s="353"/>
      <c r="N33" s="353"/>
    </row>
    <row r="34" spans="1:16" x14ac:dyDescent="0.25">
      <c r="A34" s="126"/>
      <c r="B34" s="126"/>
      <c r="C34" s="130"/>
      <c r="D34" s="126"/>
      <c r="E34" s="126"/>
      <c r="F34" s="176"/>
      <c r="G34" s="177"/>
      <c r="H34" s="177"/>
      <c r="I34" s="353"/>
      <c r="J34" s="353"/>
      <c r="K34" s="353"/>
      <c r="L34" s="172"/>
      <c r="M34" s="353"/>
      <c r="N34" s="353"/>
    </row>
    <row r="35" spans="1:16" x14ac:dyDescent="0.25">
      <c r="A35" s="126"/>
      <c r="B35" s="126"/>
      <c r="C35" s="130"/>
      <c r="D35" s="126"/>
      <c r="E35" s="126"/>
      <c r="F35" s="176"/>
      <c r="G35" s="177"/>
      <c r="H35" s="177"/>
      <c r="I35" s="353"/>
      <c r="J35" s="353"/>
      <c r="K35" s="353"/>
      <c r="L35" s="172"/>
      <c r="M35" s="353"/>
      <c r="N35" s="353"/>
    </row>
    <row r="36" spans="1:16" x14ac:dyDescent="0.25">
      <c r="A36" s="126"/>
      <c r="B36" s="126"/>
      <c r="C36" s="130"/>
      <c r="D36" s="126"/>
      <c r="E36" s="126"/>
      <c r="F36" s="176"/>
      <c r="G36" s="177"/>
      <c r="H36" s="177"/>
      <c r="I36" s="353"/>
      <c r="J36" s="353"/>
      <c r="K36" s="353"/>
      <c r="L36" s="172"/>
      <c r="M36" s="353"/>
      <c r="N36" s="353"/>
    </row>
    <row r="37" spans="1:16" x14ac:dyDescent="0.25">
      <c r="A37" s="126"/>
      <c r="B37" s="126"/>
      <c r="C37" s="130"/>
      <c r="D37" s="126"/>
      <c r="E37" s="126"/>
      <c r="F37" s="176"/>
      <c r="G37" s="177"/>
      <c r="H37" s="177"/>
      <c r="I37" s="353"/>
      <c r="J37" s="353"/>
      <c r="K37" s="353"/>
      <c r="L37" s="172"/>
      <c r="M37" s="353"/>
      <c r="N37" s="353"/>
    </row>
    <row r="38" spans="1:16" x14ac:dyDescent="0.25">
      <c r="A38" s="126"/>
      <c r="B38" s="126"/>
      <c r="C38" s="130"/>
      <c r="D38" s="126"/>
      <c r="E38" s="126"/>
      <c r="F38" s="176"/>
      <c r="G38" s="177"/>
      <c r="H38" s="177"/>
      <c r="I38" s="353"/>
      <c r="J38" s="353"/>
      <c r="K38" s="353"/>
      <c r="L38" s="172"/>
      <c r="M38" s="353"/>
      <c r="N38" s="353"/>
    </row>
    <row r="39" spans="1:16" x14ac:dyDescent="0.25">
      <c r="A39" s="126"/>
      <c r="B39" s="126"/>
      <c r="C39" s="130"/>
      <c r="D39" s="126"/>
      <c r="E39" s="126"/>
      <c r="F39" s="176"/>
      <c r="G39" s="177"/>
      <c r="H39" s="177"/>
      <c r="I39" s="353"/>
      <c r="J39" s="353"/>
      <c r="K39" s="353"/>
      <c r="L39" s="172"/>
      <c r="M39" s="353"/>
      <c r="N39" s="353"/>
    </row>
    <row r="41" spans="1:16" ht="25.5" customHeight="1" x14ac:dyDescent="0.25">
      <c r="P41" s="226"/>
    </row>
    <row r="42" spans="1:16" x14ac:dyDescent="0.25">
      <c r="A42" s="99"/>
      <c r="B42" s="99"/>
      <c r="C42" s="99"/>
      <c r="D42" s="99"/>
      <c r="E42" s="99"/>
      <c r="F42" s="167"/>
      <c r="G42" s="168"/>
      <c r="H42" s="168"/>
      <c r="I42" s="169"/>
      <c r="J42" s="169"/>
      <c r="K42" s="169"/>
      <c r="L42" s="169"/>
      <c r="M42" s="169"/>
      <c r="N42" s="169"/>
    </row>
    <row r="43" spans="1:16" x14ac:dyDescent="0.25">
      <c r="A43" s="695" t="s">
        <v>5</v>
      </c>
      <c r="B43" s="696"/>
      <c r="C43" s="696"/>
      <c r="D43" s="696"/>
      <c r="E43" s="696"/>
      <c r="F43" s="696"/>
      <c r="G43" s="696"/>
      <c r="H43" s="696"/>
      <c r="I43" s="696"/>
      <c r="J43" s="696"/>
      <c r="K43" s="696"/>
      <c r="L43" s="696"/>
      <c r="M43" s="696"/>
      <c r="N43" s="696"/>
    </row>
    <row r="44" spans="1:16" x14ac:dyDescent="0.25">
      <c r="A44" s="695" t="s">
        <v>6</v>
      </c>
      <c r="B44" s="696"/>
      <c r="C44" s="696"/>
      <c r="D44" s="696"/>
      <c r="E44" s="696"/>
      <c r="F44" s="696"/>
      <c r="G44" s="696"/>
      <c r="H44" s="696"/>
      <c r="I44" s="696"/>
      <c r="J44" s="696"/>
      <c r="K44" s="696"/>
      <c r="L44" s="696"/>
      <c r="M44" s="696"/>
      <c r="N44" s="696"/>
    </row>
    <row r="45" spans="1:16" ht="16.5" customHeight="1" x14ac:dyDescent="0.25">
      <c r="A45" s="695" t="s">
        <v>205</v>
      </c>
      <c r="B45" s="695"/>
      <c r="C45" s="695"/>
      <c r="D45" s="695"/>
      <c r="E45" s="695"/>
      <c r="F45" s="695"/>
      <c r="G45" s="695"/>
      <c r="H45" s="695"/>
      <c r="I45" s="695"/>
      <c r="J45" s="695"/>
      <c r="K45" s="695"/>
      <c r="L45" s="695"/>
      <c r="M45" s="695"/>
      <c r="N45" s="695"/>
    </row>
    <row r="46" spans="1:16" x14ac:dyDescent="0.25">
      <c r="A46" s="100"/>
      <c r="B46" s="100"/>
      <c r="C46" s="100"/>
      <c r="D46" s="100"/>
      <c r="E46" s="101"/>
      <c r="F46" s="170"/>
      <c r="G46" s="171"/>
      <c r="H46" s="171"/>
      <c r="I46" s="172"/>
      <c r="J46" s="172"/>
      <c r="K46" s="172"/>
      <c r="L46" s="173"/>
      <c r="M46" s="173"/>
      <c r="N46" s="173"/>
    </row>
    <row r="47" spans="1:16" x14ac:dyDescent="0.25">
      <c r="A47" s="100"/>
      <c r="B47" s="100"/>
      <c r="C47" s="100"/>
      <c r="D47" s="100"/>
      <c r="E47" s="101"/>
      <c r="F47" s="170"/>
      <c r="G47" s="171"/>
      <c r="H47" s="171"/>
      <c r="I47" s="172"/>
      <c r="J47" s="172"/>
      <c r="K47" s="172"/>
      <c r="L47" s="173"/>
      <c r="M47" s="173"/>
      <c r="N47" s="173"/>
    </row>
    <row r="48" spans="1:16" x14ac:dyDescent="0.25">
      <c r="A48" s="103" t="s">
        <v>7</v>
      </c>
      <c r="B48" s="103"/>
      <c r="C48" s="103" t="s">
        <v>8</v>
      </c>
      <c r="D48" s="100"/>
      <c r="E48" s="102"/>
      <c r="F48" s="174"/>
      <c r="G48" s="175"/>
      <c r="H48" s="175"/>
      <c r="I48" s="172"/>
      <c r="J48" s="172"/>
      <c r="K48" s="172"/>
      <c r="L48" s="173"/>
      <c r="M48" s="173"/>
      <c r="N48" s="173"/>
    </row>
    <row r="49" spans="1:16" x14ac:dyDescent="0.25">
      <c r="A49" s="103" t="s">
        <v>65</v>
      </c>
      <c r="B49" s="103"/>
      <c r="C49" s="103" t="s">
        <v>191</v>
      </c>
      <c r="D49" s="100"/>
      <c r="E49" s="102"/>
      <c r="F49" s="174"/>
      <c r="G49" s="175"/>
      <c r="H49" s="175"/>
      <c r="I49" s="172"/>
      <c r="J49" s="172"/>
      <c r="K49" s="172"/>
      <c r="L49" s="172"/>
      <c r="M49" s="172"/>
      <c r="N49" s="172"/>
    </row>
    <row r="50" spans="1:16" x14ac:dyDescent="0.25">
      <c r="A50" s="103" t="s">
        <v>9</v>
      </c>
      <c r="B50" s="103"/>
      <c r="C50" s="103" t="s">
        <v>10</v>
      </c>
      <c r="D50" s="100"/>
      <c r="E50" s="102"/>
      <c r="F50" s="174"/>
      <c r="G50" s="175"/>
      <c r="H50" s="175"/>
      <c r="I50" s="172"/>
      <c r="J50" s="172"/>
      <c r="K50" s="151" t="str">
        <f>'UMUM,KEPEGAWAIAN DAN HUKUM'!K10</f>
        <v>Keadaan Bulan : Mei 2025</v>
      </c>
      <c r="L50" s="172"/>
      <c r="M50" s="172"/>
      <c r="N50" s="172"/>
    </row>
    <row r="51" spans="1:16" ht="15.75" thickBot="1" x14ac:dyDescent="0.3">
      <c r="A51" s="103"/>
      <c r="B51" s="103"/>
      <c r="C51" s="103"/>
      <c r="D51" s="100"/>
      <c r="E51" s="100"/>
      <c r="F51" s="176"/>
      <c r="G51" s="177"/>
      <c r="H51" s="177"/>
      <c r="I51" s="173"/>
      <c r="J51" s="173"/>
      <c r="K51" s="173"/>
      <c r="L51" s="169"/>
      <c r="M51" s="660" t="s">
        <v>67</v>
      </c>
      <c r="N51" s="660"/>
    </row>
    <row r="52" spans="1:16" ht="15.75" thickTop="1" x14ac:dyDescent="0.25">
      <c r="A52" s="661" t="s">
        <v>68</v>
      </c>
      <c r="B52" s="664" t="s">
        <v>69</v>
      </c>
      <c r="C52" s="726"/>
      <c r="D52" s="670" t="s">
        <v>70</v>
      </c>
      <c r="E52" s="671"/>
      <c r="F52" s="672" t="s">
        <v>71</v>
      </c>
      <c r="G52" s="675" t="s">
        <v>72</v>
      </c>
      <c r="H52" s="675" t="s">
        <v>73</v>
      </c>
      <c r="I52" s="675" t="s">
        <v>74</v>
      </c>
      <c r="J52" s="670" t="s">
        <v>75</v>
      </c>
      <c r="K52" s="678"/>
      <c r="L52" s="670" t="s">
        <v>76</v>
      </c>
      <c r="M52" s="679"/>
      <c r="N52" s="680"/>
    </row>
    <row r="53" spans="1:16" x14ac:dyDescent="0.25">
      <c r="A53" s="662"/>
      <c r="B53" s="727"/>
      <c r="C53" s="728"/>
      <c r="D53" s="681" t="s">
        <v>77</v>
      </c>
      <c r="E53" s="681" t="s">
        <v>78</v>
      </c>
      <c r="F53" s="673"/>
      <c r="G53" s="676"/>
      <c r="H53" s="676"/>
      <c r="I53" s="676"/>
      <c r="J53" s="681" t="s">
        <v>21</v>
      </c>
      <c r="K53" s="681" t="s">
        <v>79</v>
      </c>
      <c r="L53" s="681" t="s">
        <v>21</v>
      </c>
      <c r="M53" s="683" t="s">
        <v>79</v>
      </c>
      <c r="N53" s="684"/>
    </row>
    <row r="54" spans="1:16" x14ac:dyDescent="0.25">
      <c r="A54" s="663"/>
      <c r="B54" s="729"/>
      <c r="C54" s="730"/>
      <c r="D54" s="682"/>
      <c r="E54" s="682"/>
      <c r="F54" s="674"/>
      <c r="G54" s="677"/>
      <c r="H54" s="677"/>
      <c r="I54" s="677"/>
      <c r="J54" s="677"/>
      <c r="K54" s="677"/>
      <c r="L54" s="677"/>
      <c r="M54" s="209" t="s">
        <v>24</v>
      </c>
      <c r="N54" s="210" t="s">
        <v>80</v>
      </c>
    </row>
    <row r="55" spans="1:16" x14ac:dyDescent="0.25">
      <c r="A55" s="206">
        <v>1</v>
      </c>
      <c r="B55" s="655">
        <v>2</v>
      </c>
      <c r="C55" s="686"/>
      <c r="D55" s="207">
        <v>1</v>
      </c>
      <c r="E55" s="207">
        <v>4</v>
      </c>
      <c r="F55" s="221">
        <v>5</v>
      </c>
      <c r="G55" s="207">
        <v>6</v>
      </c>
      <c r="H55" s="207">
        <v>7</v>
      </c>
      <c r="I55" s="207">
        <v>8</v>
      </c>
      <c r="J55" s="207">
        <v>9</v>
      </c>
      <c r="K55" s="207">
        <v>10</v>
      </c>
      <c r="L55" s="207">
        <v>11</v>
      </c>
      <c r="M55" s="207">
        <v>12</v>
      </c>
      <c r="N55" s="208">
        <v>13</v>
      </c>
    </row>
    <row r="56" spans="1:16" x14ac:dyDescent="0.25">
      <c r="A56" s="109"/>
      <c r="B56" s="110"/>
      <c r="C56" s="111"/>
      <c r="D56" s="112"/>
      <c r="E56" s="113"/>
      <c r="F56" s="132"/>
      <c r="G56" s="132"/>
      <c r="H56" s="183"/>
      <c r="I56" s="184"/>
      <c r="J56" s="184"/>
      <c r="K56" s="184"/>
      <c r="L56" s="184"/>
      <c r="M56" s="184"/>
      <c r="N56" s="185"/>
      <c r="P56" s="225"/>
    </row>
    <row r="57" spans="1:16" x14ac:dyDescent="0.25">
      <c r="A57" s="109">
        <v>1</v>
      </c>
      <c r="B57" s="110" t="s">
        <v>213</v>
      </c>
      <c r="C57" s="111"/>
      <c r="D57" s="112"/>
      <c r="E57" s="113"/>
      <c r="F57" s="360">
        <v>26100</v>
      </c>
      <c r="G57" s="184">
        <f>F57</f>
        <v>26100</v>
      </c>
      <c r="H57" s="183"/>
      <c r="I57" s="184">
        <f>F57/F62*100</f>
        <v>0.86999999999999988</v>
      </c>
      <c r="J57" s="184">
        <f t="shared" ref="J57:J62" si="5">M57/F57*100</f>
        <v>0</v>
      </c>
      <c r="K57" s="184">
        <f>J57</f>
        <v>0</v>
      </c>
      <c r="L57" s="184">
        <f>I57*J57/100</f>
        <v>0</v>
      </c>
      <c r="M57" s="184">
        <v>0</v>
      </c>
      <c r="N57" s="185">
        <f>M57/F62*100</f>
        <v>0</v>
      </c>
      <c r="O57" s="518">
        <f t="shared" ref="O57:O62" si="6">F57-M57</f>
        <v>26100</v>
      </c>
      <c r="P57" s="225"/>
    </row>
    <row r="58" spans="1:16" x14ac:dyDescent="0.25">
      <c r="A58" s="109">
        <v>2</v>
      </c>
      <c r="B58" s="110" t="s">
        <v>214</v>
      </c>
      <c r="C58" s="111"/>
      <c r="D58" s="112"/>
      <c r="E58" s="113"/>
      <c r="F58" s="360">
        <v>336400</v>
      </c>
      <c r="G58" s="184">
        <f>F58</f>
        <v>336400</v>
      </c>
      <c r="H58" s="183"/>
      <c r="I58" s="184">
        <f>F58/F62*100</f>
        <v>11.213333333333333</v>
      </c>
      <c r="J58" s="184">
        <f t="shared" si="5"/>
        <v>0</v>
      </c>
      <c r="K58" s="184">
        <f>J58</f>
        <v>0</v>
      </c>
      <c r="L58" s="184">
        <f>I58*J58/100</f>
        <v>0</v>
      </c>
      <c r="M58" s="184">
        <v>0</v>
      </c>
      <c r="N58" s="185">
        <f>M58/F62*100</f>
        <v>0</v>
      </c>
      <c r="O58" s="518">
        <f t="shared" si="6"/>
        <v>336400</v>
      </c>
      <c r="P58" s="225"/>
    </row>
    <row r="59" spans="1:16" x14ac:dyDescent="0.25">
      <c r="A59" s="109">
        <v>3</v>
      </c>
      <c r="B59" s="110" t="s">
        <v>215</v>
      </c>
      <c r="C59" s="111"/>
      <c r="D59" s="113"/>
      <c r="E59" s="113"/>
      <c r="F59" s="360">
        <v>75000</v>
      </c>
      <c r="G59" s="184">
        <f>F59</f>
        <v>75000</v>
      </c>
      <c r="H59" s="186"/>
      <c r="I59" s="184">
        <f>F59/F62*100</f>
        <v>2.5</v>
      </c>
      <c r="J59" s="184">
        <f t="shared" si="5"/>
        <v>0</v>
      </c>
      <c r="K59" s="184">
        <f>J59</f>
        <v>0</v>
      </c>
      <c r="L59" s="184">
        <f>I59*J59/100</f>
        <v>0</v>
      </c>
      <c r="M59" s="184">
        <v>0</v>
      </c>
      <c r="N59" s="185">
        <f>M59/F62*100</f>
        <v>0</v>
      </c>
      <c r="O59" s="518">
        <f t="shared" si="6"/>
        <v>75000</v>
      </c>
      <c r="P59" s="225"/>
    </row>
    <row r="60" spans="1:16" x14ac:dyDescent="0.25">
      <c r="A60" s="109">
        <v>4</v>
      </c>
      <c r="B60" s="110" t="s">
        <v>210</v>
      </c>
      <c r="C60" s="111"/>
      <c r="D60" s="113"/>
      <c r="E60" s="113"/>
      <c r="F60" s="360">
        <v>162500</v>
      </c>
      <c r="G60" s="184">
        <f>F60</f>
        <v>162500</v>
      </c>
      <c r="H60" s="186"/>
      <c r="I60" s="184">
        <f>F60/F62*100</f>
        <v>5.416666666666667</v>
      </c>
      <c r="J60" s="184">
        <f t="shared" si="5"/>
        <v>0</v>
      </c>
      <c r="K60" s="184">
        <f>J60</f>
        <v>0</v>
      </c>
      <c r="L60" s="184">
        <f>I60*J60/100</f>
        <v>0</v>
      </c>
      <c r="M60" s="184">
        <v>0</v>
      </c>
      <c r="N60" s="185">
        <f>M60/F62*100</f>
        <v>0</v>
      </c>
      <c r="O60" s="518">
        <f t="shared" si="6"/>
        <v>162500</v>
      </c>
      <c r="P60" s="225"/>
    </row>
    <row r="61" spans="1:16" x14ac:dyDescent="0.25">
      <c r="A61" s="109">
        <v>5</v>
      </c>
      <c r="B61" s="110" t="s">
        <v>89</v>
      </c>
      <c r="C61" s="111"/>
      <c r="D61" s="113"/>
      <c r="E61" s="113"/>
      <c r="F61" s="360">
        <v>2400000</v>
      </c>
      <c r="G61" s="184">
        <f>F61</f>
        <v>2400000</v>
      </c>
      <c r="H61" s="186"/>
      <c r="I61" s="184">
        <f>F61/F62*100</f>
        <v>80</v>
      </c>
      <c r="J61" s="184">
        <f t="shared" si="5"/>
        <v>0</v>
      </c>
      <c r="K61" s="184">
        <f>J61</f>
        <v>0</v>
      </c>
      <c r="L61" s="184">
        <f>I61*J61/100</f>
        <v>0</v>
      </c>
      <c r="M61" s="184">
        <v>0</v>
      </c>
      <c r="N61" s="185">
        <f>M61/F62*100</f>
        <v>0</v>
      </c>
      <c r="O61" s="518">
        <f t="shared" si="6"/>
        <v>2400000</v>
      </c>
      <c r="P61" s="225"/>
    </row>
    <row r="62" spans="1:16" ht="15.75" thickBot="1" x14ac:dyDescent="0.3">
      <c r="A62" s="657" t="s">
        <v>35</v>
      </c>
      <c r="B62" s="658"/>
      <c r="C62" s="658"/>
      <c r="D62" s="658"/>
      <c r="E62" s="659"/>
      <c r="F62" s="44">
        <f>SUM(F56:F61)</f>
        <v>3000000</v>
      </c>
      <c r="G62" s="44">
        <f>SUM(G56:G61)</f>
        <v>3000000</v>
      </c>
      <c r="H62" s="40"/>
      <c r="I62" s="44">
        <f>SUM(I56:I61)</f>
        <v>100</v>
      </c>
      <c r="J62" s="41">
        <f t="shared" si="5"/>
        <v>0</v>
      </c>
      <c r="K62" s="41">
        <f>N62/G62*100</f>
        <v>0</v>
      </c>
      <c r="L62" s="42">
        <f t="shared" ref="L62" si="7">I62*J62/100</f>
        <v>0</v>
      </c>
      <c r="M62" s="44">
        <f>SUM(M56:M61)</f>
        <v>0</v>
      </c>
      <c r="N62" s="44">
        <f>SUM(N56:N61)</f>
        <v>0</v>
      </c>
      <c r="O62" s="519">
        <f t="shared" si="6"/>
        <v>3000000</v>
      </c>
      <c r="P62" s="225"/>
    </row>
    <row r="63" spans="1:16" ht="15.75" thickTop="1" x14ac:dyDescent="0.25">
      <c r="A63" s="100"/>
      <c r="B63" s="100"/>
      <c r="C63" s="100"/>
      <c r="D63" s="100"/>
      <c r="E63" s="100"/>
      <c r="F63" s="176"/>
      <c r="G63" s="177"/>
      <c r="H63" s="177"/>
      <c r="I63" s="401"/>
      <c r="J63" s="401"/>
      <c r="K63" s="401"/>
      <c r="L63" s="401"/>
      <c r="M63" s="401"/>
      <c r="N63" s="401"/>
    </row>
    <row r="64" spans="1:16" x14ac:dyDescent="0.25">
      <c r="A64" s="126"/>
      <c r="B64" s="127"/>
      <c r="C64" s="127"/>
      <c r="D64" s="126"/>
      <c r="E64" s="126"/>
      <c r="F64" s="176"/>
      <c r="G64" s="177"/>
      <c r="H64" s="177"/>
      <c r="I64" s="173"/>
      <c r="J64" s="177"/>
      <c r="K64" s="177"/>
      <c r="L64" s="268" t="str">
        <f>'UMUM,KEPEGAWAIAN DAN HUKUM'!L24</f>
        <v>Matalalang,  28 Mei 2025</v>
      </c>
      <c r="M64" s="169"/>
      <c r="N64" s="169"/>
    </row>
    <row r="65" spans="1:14" x14ac:dyDescent="0.25">
      <c r="A65" s="126"/>
      <c r="B65" s="127"/>
      <c r="C65" s="127"/>
      <c r="D65" s="126"/>
      <c r="E65" s="126"/>
      <c r="F65" s="176"/>
      <c r="G65" s="177"/>
      <c r="H65" s="177"/>
      <c r="I65" s="173"/>
      <c r="J65" s="177"/>
      <c r="K65" s="177"/>
      <c r="L65" s="128"/>
      <c r="M65" s="169"/>
      <c r="N65" s="169"/>
    </row>
    <row r="66" spans="1:14" x14ac:dyDescent="0.25">
      <c r="A66" s="126"/>
      <c r="B66" s="126"/>
      <c r="C66" s="126"/>
      <c r="D66" s="126"/>
      <c r="E66" s="126"/>
      <c r="F66" s="176"/>
      <c r="G66" s="177"/>
      <c r="H66" s="177"/>
      <c r="I66" s="173"/>
      <c r="J66" s="177"/>
      <c r="K66" s="177"/>
      <c r="L66" s="175" t="s">
        <v>87</v>
      </c>
      <c r="M66" s="169"/>
      <c r="N66" s="169"/>
    </row>
    <row r="67" spans="1:14" x14ac:dyDescent="0.25">
      <c r="A67" s="126"/>
      <c r="B67" s="126"/>
      <c r="C67" s="126"/>
      <c r="D67" s="126"/>
      <c r="E67" s="126"/>
      <c r="F67" s="176"/>
      <c r="G67" s="177"/>
      <c r="H67" s="177"/>
      <c r="I67" s="173"/>
      <c r="J67" s="177"/>
      <c r="K67" s="177"/>
      <c r="L67" s="175"/>
      <c r="M67" s="169"/>
      <c r="N67" s="169"/>
    </row>
    <row r="68" spans="1:14" x14ac:dyDescent="0.25">
      <c r="A68" s="126"/>
      <c r="B68" s="126"/>
      <c r="C68" s="130"/>
      <c r="D68" s="126"/>
      <c r="E68" s="126"/>
      <c r="F68" s="176"/>
      <c r="G68" s="177"/>
      <c r="H68" s="177"/>
      <c r="I68" s="173"/>
      <c r="J68" s="177"/>
      <c r="K68" s="177"/>
      <c r="L68" s="367"/>
      <c r="M68" s="368"/>
      <c r="N68" s="173"/>
    </row>
    <row r="69" spans="1:14" ht="14.45" customHeight="1" x14ac:dyDescent="0.25">
      <c r="A69" s="126"/>
      <c r="B69" s="126"/>
      <c r="C69" s="130"/>
      <c r="D69" s="126"/>
      <c r="E69" s="126"/>
      <c r="F69" s="176"/>
      <c r="G69" s="177"/>
      <c r="H69" s="177"/>
      <c r="I69" s="173"/>
      <c r="J69" s="177"/>
      <c r="K69" s="177"/>
      <c r="L69" s="724" t="str">
        <f>L28</f>
        <v>ANDI NORMA, S.Ag</v>
      </c>
      <c r="M69" s="724"/>
      <c r="N69" s="173"/>
    </row>
    <row r="70" spans="1:14" ht="14.45" customHeight="1" x14ac:dyDescent="0.25">
      <c r="A70" s="126"/>
      <c r="B70" s="126"/>
      <c r="C70" s="130"/>
      <c r="D70" s="126"/>
      <c r="E70" s="126"/>
      <c r="F70" s="176"/>
      <c r="G70" s="177"/>
      <c r="H70" s="177"/>
      <c r="I70" s="173"/>
      <c r="J70" s="177"/>
      <c r="K70" s="177"/>
      <c r="L70" s="725" t="str">
        <f>L29</f>
        <v>N I P . 197603162009062001</v>
      </c>
      <c r="M70" s="725"/>
      <c r="N70" s="173"/>
    </row>
    <row r="71" spans="1:14" x14ac:dyDescent="0.25">
      <c r="A71" s="126"/>
      <c r="B71" s="126"/>
      <c r="C71" s="130"/>
      <c r="D71" s="126"/>
      <c r="E71" s="126"/>
      <c r="F71" s="176"/>
      <c r="G71" s="177"/>
      <c r="H71" s="177"/>
      <c r="I71" s="173"/>
      <c r="J71" s="173"/>
      <c r="K71" s="173"/>
      <c r="L71" s="369"/>
      <c r="M71" s="368"/>
      <c r="N71" s="173"/>
    </row>
    <row r="72" spans="1:14" x14ac:dyDescent="0.25">
      <c r="A72" s="126"/>
      <c r="B72" s="126"/>
      <c r="C72" s="130"/>
      <c r="D72" s="126"/>
      <c r="E72" s="126"/>
      <c r="F72" s="176"/>
      <c r="G72" s="177"/>
      <c r="H72" s="177"/>
      <c r="I72" s="173"/>
      <c r="J72" s="173"/>
      <c r="K72" s="173"/>
      <c r="L72" s="172"/>
      <c r="M72" s="173"/>
      <c r="N72" s="173"/>
    </row>
    <row r="73" spans="1:14" x14ac:dyDescent="0.25">
      <c r="A73" s="126"/>
      <c r="B73" s="126"/>
      <c r="C73" s="130"/>
      <c r="D73" s="126"/>
      <c r="E73" s="126"/>
      <c r="F73" s="176"/>
      <c r="G73" s="177"/>
      <c r="H73" s="177"/>
      <c r="I73" s="173"/>
      <c r="J73" s="173"/>
      <c r="K73" s="173"/>
      <c r="L73" s="172"/>
      <c r="M73" s="173"/>
      <c r="N73" s="173"/>
    </row>
    <row r="74" spans="1:14" x14ac:dyDescent="0.25">
      <c r="A74" s="126"/>
      <c r="B74" s="126"/>
      <c r="C74" s="130"/>
      <c r="D74" s="126"/>
      <c r="E74" s="126"/>
      <c r="F74" s="176"/>
      <c r="G74" s="177"/>
      <c r="H74" s="177"/>
      <c r="I74" s="173"/>
      <c r="J74" s="173"/>
      <c r="K74" s="173"/>
      <c r="L74" s="172"/>
      <c r="M74" s="173"/>
      <c r="N74" s="173"/>
    </row>
    <row r="75" spans="1:14" x14ac:dyDescent="0.25">
      <c r="A75" s="126"/>
      <c r="B75" s="126"/>
      <c r="C75" s="130"/>
      <c r="D75" s="126"/>
      <c r="E75" s="126"/>
      <c r="F75" s="176"/>
      <c r="G75" s="177"/>
      <c r="H75" s="177"/>
      <c r="I75" s="173"/>
      <c r="J75" s="173"/>
      <c r="K75" s="173"/>
      <c r="L75" s="172"/>
      <c r="M75" s="173"/>
      <c r="N75" s="173"/>
    </row>
    <row r="76" spans="1:14" x14ac:dyDescent="0.25">
      <c r="A76" s="126"/>
      <c r="B76" s="126"/>
      <c r="C76" s="130"/>
      <c r="D76" s="126"/>
      <c r="E76" s="126"/>
      <c r="F76" s="176"/>
      <c r="G76" s="177"/>
      <c r="H76" s="177"/>
      <c r="I76" s="173"/>
      <c r="J76" s="173"/>
      <c r="K76" s="173"/>
      <c r="L76" s="172"/>
      <c r="M76" s="173"/>
      <c r="N76" s="173"/>
    </row>
    <row r="77" spans="1:14" x14ac:dyDescent="0.25">
      <c r="A77" s="126"/>
      <c r="B77" s="126"/>
      <c r="C77" s="130"/>
      <c r="D77" s="126"/>
      <c r="E77" s="126"/>
      <c r="F77" s="176"/>
      <c r="G77" s="177"/>
      <c r="H77" s="177"/>
      <c r="I77" s="173"/>
      <c r="J77" s="173"/>
      <c r="K77" s="173"/>
      <c r="L77" s="172"/>
      <c r="M77" s="173"/>
      <c r="N77" s="173"/>
    </row>
    <row r="78" spans="1:14" x14ac:dyDescent="0.25">
      <c r="A78" s="126"/>
      <c r="B78" s="126"/>
      <c r="C78" s="130"/>
      <c r="D78" s="126"/>
      <c r="E78" s="126"/>
      <c r="F78" s="176"/>
      <c r="G78" s="177"/>
      <c r="H78" s="177"/>
      <c r="I78" s="173"/>
      <c r="J78" s="173"/>
      <c r="K78" s="173"/>
      <c r="L78" s="172"/>
      <c r="M78" s="173"/>
      <c r="N78" s="173"/>
    </row>
    <row r="79" spans="1:14" x14ac:dyDescent="0.25">
      <c r="A79" s="126"/>
      <c r="B79" s="126"/>
      <c r="C79" s="130"/>
      <c r="D79" s="126"/>
      <c r="E79" s="126"/>
      <c r="F79" s="176"/>
      <c r="G79" s="177"/>
      <c r="H79" s="177"/>
      <c r="I79" s="173"/>
      <c r="J79" s="173"/>
      <c r="K79" s="173"/>
      <c r="L79" s="172"/>
      <c r="M79" s="173"/>
      <c r="N79" s="173"/>
    </row>
    <row r="81" spans="1:18" ht="14.25" hidden="1" customHeight="1" x14ac:dyDescent="0.25">
      <c r="A81" s="100"/>
      <c r="B81" s="100"/>
      <c r="C81" s="100"/>
      <c r="D81" s="100"/>
      <c r="E81" s="101"/>
      <c r="F81" s="170"/>
      <c r="G81" s="171"/>
      <c r="H81" s="171"/>
      <c r="I81" s="172"/>
      <c r="J81" s="172"/>
      <c r="K81" s="172"/>
      <c r="L81" s="173"/>
      <c r="M81" s="173"/>
      <c r="N81" s="173"/>
    </row>
    <row r="82" spans="1:18" hidden="1" x14ac:dyDescent="0.25">
      <c r="A82" s="100"/>
      <c r="B82" s="100"/>
      <c r="C82" s="100"/>
      <c r="D82" s="100"/>
      <c r="E82" s="101"/>
      <c r="F82" s="170"/>
      <c r="G82" s="171"/>
      <c r="H82" s="171"/>
      <c r="I82" s="172"/>
      <c r="J82" s="172"/>
      <c r="K82" s="172"/>
      <c r="L82" s="173"/>
      <c r="M82" s="173"/>
      <c r="N82" s="173"/>
    </row>
    <row r="83" spans="1:18" x14ac:dyDescent="0.25">
      <c r="A83" s="103" t="s">
        <v>7</v>
      </c>
      <c r="B83" s="103"/>
      <c r="C83" s="103" t="s">
        <v>8</v>
      </c>
      <c r="D83" s="100"/>
      <c r="E83" s="102"/>
      <c r="F83" s="174"/>
      <c r="G83" s="175"/>
      <c r="H83" s="175"/>
      <c r="I83" s="172"/>
      <c r="J83" s="172"/>
      <c r="K83" s="172"/>
      <c r="L83" s="173"/>
      <c r="M83" s="173"/>
      <c r="N83" s="173"/>
    </row>
    <row r="84" spans="1:18" x14ac:dyDescent="0.25">
      <c r="A84" s="103" t="s">
        <v>65</v>
      </c>
      <c r="B84" s="103"/>
      <c r="C84" s="103" t="s">
        <v>98</v>
      </c>
      <c r="D84" s="100"/>
      <c r="E84" s="102"/>
      <c r="F84" s="174"/>
      <c r="G84" s="175"/>
      <c r="H84" s="175"/>
      <c r="I84" s="172"/>
      <c r="J84" s="172"/>
      <c r="K84" s="172"/>
      <c r="L84" s="172"/>
      <c r="M84" s="172"/>
      <c r="N84" s="172"/>
    </row>
    <row r="85" spans="1:18" x14ac:dyDescent="0.25">
      <c r="A85" s="103" t="s">
        <v>9</v>
      </c>
      <c r="B85" s="103"/>
      <c r="C85" s="103" t="s">
        <v>10</v>
      </c>
      <c r="D85" s="100"/>
      <c r="E85" s="102"/>
      <c r="F85" s="174"/>
      <c r="G85" s="175"/>
      <c r="H85" s="175"/>
      <c r="I85" s="172"/>
      <c r="J85" s="172"/>
      <c r="K85" s="103" t="str">
        <f>K50</f>
        <v>Keadaan Bulan : Mei 2025</v>
      </c>
      <c r="L85" s="172"/>
      <c r="M85" s="172"/>
      <c r="N85" s="172"/>
    </row>
    <row r="86" spans="1:18" ht="15.75" thickBot="1" x14ac:dyDescent="0.3">
      <c r="A86" s="103"/>
      <c r="B86" s="103"/>
      <c r="C86" s="103"/>
      <c r="D86" s="100"/>
      <c r="E86" s="100"/>
      <c r="F86" s="176"/>
      <c r="G86" s="177"/>
      <c r="H86" s="177"/>
      <c r="I86" s="173"/>
      <c r="J86" s="173"/>
      <c r="K86" s="173"/>
      <c r="L86" s="169"/>
      <c r="M86" s="660" t="s">
        <v>67</v>
      </c>
      <c r="N86" s="660"/>
    </row>
    <row r="87" spans="1:18" ht="15.75" thickTop="1" x14ac:dyDescent="0.25">
      <c r="A87" s="661" t="s">
        <v>68</v>
      </c>
      <c r="B87" s="664" t="s">
        <v>69</v>
      </c>
      <c r="C87" s="726"/>
      <c r="D87" s="670" t="s">
        <v>70</v>
      </c>
      <c r="E87" s="671"/>
      <c r="F87" s="672" t="s">
        <v>71</v>
      </c>
      <c r="G87" s="675" t="s">
        <v>72</v>
      </c>
      <c r="H87" s="675" t="s">
        <v>73</v>
      </c>
      <c r="I87" s="675" t="s">
        <v>74</v>
      </c>
      <c r="J87" s="670" t="s">
        <v>75</v>
      </c>
      <c r="K87" s="678"/>
      <c r="L87" s="670" t="s">
        <v>76</v>
      </c>
      <c r="M87" s="679"/>
      <c r="N87" s="680"/>
    </row>
    <row r="88" spans="1:18" x14ac:dyDescent="0.25">
      <c r="A88" s="662"/>
      <c r="B88" s="727"/>
      <c r="C88" s="728"/>
      <c r="D88" s="681" t="s">
        <v>77</v>
      </c>
      <c r="E88" s="681" t="s">
        <v>78</v>
      </c>
      <c r="F88" s="673"/>
      <c r="G88" s="676"/>
      <c r="H88" s="676"/>
      <c r="I88" s="676"/>
      <c r="J88" s="681" t="s">
        <v>21</v>
      </c>
      <c r="K88" s="681" t="s">
        <v>79</v>
      </c>
      <c r="L88" s="681" t="s">
        <v>21</v>
      </c>
      <c r="M88" s="683" t="s">
        <v>79</v>
      </c>
      <c r="N88" s="684"/>
    </row>
    <row r="89" spans="1:18" x14ac:dyDescent="0.25">
      <c r="A89" s="663"/>
      <c r="B89" s="729"/>
      <c r="C89" s="730"/>
      <c r="D89" s="682"/>
      <c r="E89" s="682"/>
      <c r="F89" s="674"/>
      <c r="G89" s="677"/>
      <c r="H89" s="677"/>
      <c r="I89" s="677"/>
      <c r="J89" s="677"/>
      <c r="K89" s="677"/>
      <c r="L89" s="677"/>
      <c r="M89" s="209" t="s">
        <v>24</v>
      </c>
      <c r="N89" s="210" t="s">
        <v>80</v>
      </c>
    </row>
    <row r="90" spans="1:18" x14ac:dyDescent="0.25">
      <c r="A90" s="206">
        <v>1</v>
      </c>
      <c r="B90" s="655">
        <v>2</v>
      </c>
      <c r="C90" s="686"/>
      <c r="D90" s="207">
        <v>3</v>
      </c>
      <c r="E90" s="207">
        <v>4</v>
      </c>
      <c r="F90" s="221">
        <v>5</v>
      </c>
      <c r="G90" s="207">
        <v>6</v>
      </c>
      <c r="H90" s="207">
        <v>7</v>
      </c>
      <c r="I90" s="207">
        <v>8</v>
      </c>
      <c r="J90" s="207">
        <v>9</v>
      </c>
      <c r="K90" s="207">
        <v>10</v>
      </c>
      <c r="L90" s="207">
        <v>11</v>
      </c>
      <c r="M90" s="207">
        <v>12</v>
      </c>
      <c r="N90" s="208">
        <v>13</v>
      </c>
    </row>
    <row r="91" spans="1:18" x14ac:dyDescent="0.25">
      <c r="A91" s="105"/>
      <c r="B91" s="106"/>
      <c r="C91" s="107"/>
      <c r="D91" s="107"/>
      <c r="E91" s="107"/>
      <c r="F91" s="132"/>
      <c r="G91" s="180"/>
      <c r="H91" s="179"/>
      <c r="I91" s="180"/>
      <c r="J91" s="180"/>
      <c r="K91" s="180"/>
      <c r="L91" s="180"/>
      <c r="M91" s="180"/>
      <c r="N91" s="181"/>
    </row>
    <row r="92" spans="1:18" x14ac:dyDescent="0.25">
      <c r="A92" s="109">
        <v>1</v>
      </c>
      <c r="B92" s="110" t="s">
        <v>213</v>
      </c>
      <c r="C92" s="111"/>
      <c r="D92" s="112"/>
      <c r="E92" s="113"/>
      <c r="F92" s="360">
        <v>75300</v>
      </c>
      <c r="G92" s="184">
        <f>F92</f>
        <v>75300</v>
      </c>
      <c r="H92" s="183"/>
      <c r="I92" s="184">
        <f>F92/F97*100</f>
        <v>5.0200000000000005</v>
      </c>
      <c r="J92" s="184">
        <f>M92/F92*100</f>
        <v>91.553784860557769</v>
      </c>
      <c r="K92" s="184">
        <f>J92</f>
        <v>91.553784860557769</v>
      </c>
      <c r="L92" s="184">
        <f>I92*J92/100</f>
        <v>4.5960000000000001</v>
      </c>
      <c r="M92" s="184">
        <v>68940</v>
      </c>
      <c r="N92" s="185">
        <f>M92/F97*100</f>
        <v>4.5960000000000001</v>
      </c>
      <c r="O92" s="518">
        <f t="shared" ref="O92:O95" si="8">F92-M92</f>
        <v>6360</v>
      </c>
      <c r="P92" s="225"/>
      <c r="R92" s="98" t="s">
        <v>128</v>
      </c>
    </row>
    <row r="93" spans="1:18" x14ac:dyDescent="0.25">
      <c r="A93" s="109">
        <v>2</v>
      </c>
      <c r="B93" s="110" t="s">
        <v>214</v>
      </c>
      <c r="C93" s="111"/>
      <c r="D93" s="112"/>
      <c r="E93" s="113"/>
      <c r="F93" s="360">
        <v>168200</v>
      </c>
      <c r="G93" s="184">
        <f>F93</f>
        <v>168200</v>
      </c>
      <c r="H93" s="183"/>
      <c r="I93" s="184">
        <f>F93/F97*100</f>
        <v>11.213333333333333</v>
      </c>
      <c r="J93" s="184">
        <f>M93/F93*100</f>
        <v>92.390011890606417</v>
      </c>
      <c r="K93" s="184">
        <f>J93</f>
        <v>92.390011890606417</v>
      </c>
      <c r="L93" s="184">
        <f>I93*J93/100</f>
        <v>10.36</v>
      </c>
      <c r="M93" s="184">
        <v>155400</v>
      </c>
      <c r="N93" s="185">
        <f>M93/F97*100</f>
        <v>10.36</v>
      </c>
      <c r="O93" s="518">
        <f t="shared" si="8"/>
        <v>12800</v>
      </c>
      <c r="P93" s="225"/>
    </row>
    <row r="94" spans="1:18" x14ac:dyDescent="0.25">
      <c r="A94" s="109">
        <v>3</v>
      </c>
      <c r="B94" s="110" t="s">
        <v>210</v>
      </c>
      <c r="C94" s="111"/>
      <c r="D94" s="113"/>
      <c r="E94" s="113"/>
      <c r="F94" s="360">
        <v>56500</v>
      </c>
      <c r="G94" s="184">
        <f>F94</f>
        <v>56500</v>
      </c>
      <c r="H94" s="186"/>
      <c r="I94" s="184">
        <f>F94/F97*100</f>
        <v>3.7666666666666666</v>
      </c>
      <c r="J94" s="184">
        <f>M94/F94*100</f>
        <v>92.336283185840699</v>
      </c>
      <c r="K94" s="184">
        <f>J94</f>
        <v>92.336283185840699</v>
      </c>
      <c r="L94" s="184">
        <f>I94*J94/100</f>
        <v>3.4779999999999998</v>
      </c>
      <c r="M94" s="184">
        <v>52170</v>
      </c>
      <c r="N94" s="185">
        <f>M94/F97*100</f>
        <v>3.4779999999999998</v>
      </c>
      <c r="O94" s="518">
        <f t="shared" si="8"/>
        <v>4330</v>
      </c>
      <c r="P94" s="225"/>
    </row>
    <row r="95" spans="1:18" x14ac:dyDescent="0.25">
      <c r="A95" s="109">
        <v>4</v>
      </c>
      <c r="B95" s="110" t="s">
        <v>89</v>
      </c>
      <c r="C95" s="111"/>
      <c r="D95" s="113"/>
      <c r="E95" s="113"/>
      <c r="F95" s="360">
        <v>1200000</v>
      </c>
      <c r="G95" s="184">
        <f>F95</f>
        <v>1200000</v>
      </c>
      <c r="H95" s="186"/>
      <c r="I95" s="184">
        <f>F95/F97*100</f>
        <v>80</v>
      </c>
      <c r="J95" s="184">
        <f>M95/F95*100</f>
        <v>50</v>
      </c>
      <c r="K95" s="184">
        <f>J95</f>
        <v>50</v>
      </c>
      <c r="L95" s="184">
        <f>I95*J95/100</f>
        <v>40</v>
      </c>
      <c r="M95" s="184">
        <v>600000</v>
      </c>
      <c r="N95" s="185">
        <f>M95/F97*100</f>
        <v>40</v>
      </c>
      <c r="O95" s="518">
        <f t="shared" si="8"/>
        <v>600000</v>
      </c>
      <c r="P95" s="225"/>
    </row>
    <row r="96" spans="1:18" x14ac:dyDescent="0.25">
      <c r="A96" s="119"/>
      <c r="B96" s="120"/>
      <c r="C96" s="121"/>
      <c r="D96" s="122"/>
      <c r="E96" s="122"/>
      <c r="F96" s="182"/>
      <c r="G96" s="186"/>
      <c r="H96" s="186"/>
      <c r="I96" s="187"/>
      <c r="J96" s="187"/>
      <c r="K96" s="184"/>
      <c r="L96" s="184"/>
      <c r="M96" s="184"/>
      <c r="N96" s="185"/>
    </row>
    <row r="97" spans="1:16" ht="15.75" thickBot="1" x14ac:dyDescent="0.3">
      <c r="A97" s="657" t="s">
        <v>35</v>
      </c>
      <c r="B97" s="658"/>
      <c r="C97" s="658"/>
      <c r="D97" s="658"/>
      <c r="E97" s="659"/>
      <c r="F97" s="41">
        <f>SUM(F92:F95)</f>
        <v>1500000</v>
      </c>
      <c r="G97" s="41">
        <f>SUM(G92:G95)</f>
        <v>1500000</v>
      </c>
      <c r="H97" s="40"/>
      <c r="I97" s="41">
        <f>SUM(I92:I95)</f>
        <v>100</v>
      </c>
      <c r="J97" s="41">
        <f>M97/F97*100</f>
        <v>58.433999999999997</v>
      </c>
      <c r="K97" s="41">
        <f>J97</f>
        <v>58.433999999999997</v>
      </c>
      <c r="L97" s="42">
        <f t="shared" ref="L97" si="9">I97*J97/100</f>
        <v>58.433999999999997</v>
      </c>
      <c r="M97" s="41">
        <f>SUM(M92:M95)</f>
        <v>876510</v>
      </c>
      <c r="N97" s="41">
        <f>SUM(N92:N95)</f>
        <v>58.433999999999997</v>
      </c>
      <c r="O97" s="519">
        <f t="shared" ref="O97" si="10">F97-M97</f>
        <v>623490</v>
      </c>
      <c r="P97" s="225"/>
    </row>
    <row r="98" spans="1:16" ht="15.75" thickTop="1" x14ac:dyDescent="0.25">
      <c r="A98" s="100"/>
      <c r="B98" s="100"/>
      <c r="C98" s="100"/>
      <c r="D98" s="100"/>
      <c r="E98" s="100"/>
      <c r="F98" s="176"/>
      <c r="G98" s="177"/>
      <c r="H98" s="177"/>
      <c r="I98" s="173"/>
      <c r="J98" s="173"/>
      <c r="K98" s="173"/>
      <c r="L98" s="173"/>
      <c r="M98" s="173"/>
      <c r="N98" s="173"/>
    </row>
    <row r="99" spans="1:16" x14ac:dyDescent="0.25">
      <c r="A99" s="126"/>
      <c r="B99" s="127"/>
      <c r="C99" s="127"/>
      <c r="D99" s="126"/>
      <c r="E99" s="126"/>
      <c r="F99" s="176"/>
      <c r="G99" s="177"/>
      <c r="H99" s="177"/>
      <c r="I99" s="173"/>
      <c r="J99" s="177"/>
      <c r="K99" s="177"/>
      <c r="L99" s="128" t="str">
        <f>L64</f>
        <v>Matalalang,  28 Mei 2025</v>
      </c>
      <c r="M99" s="169"/>
      <c r="N99" s="169"/>
    </row>
    <row r="100" spans="1:16" x14ac:dyDescent="0.25">
      <c r="A100" s="126"/>
      <c r="B100" s="127"/>
      <c r="C100" s="127"/>
      <c r="D100" s="126"/>
      <c r="E100" s="126"/>
      <c r="F100" s="176"/>
      <c r="G100" s="177"/>
      <c r="H100" s="177"/>
      <c r="I100" s="173"/>
      <c r="J100" s="177"/>
      <c r="K100" s="177"/>
      <c r="L100" s="128"/>
      <c r="M100" s="169"/>
      <c r="N100" s="169"/>
    </row>
    <row r="101" spans="1:16" x14ac:dyDescent="0.25">
      <c r="A101" s="126"/>
      <c r="B101" s="126"/>
      <c r="C101" s="126"/>
      <c r="D101" s="126"/>
      <c r="E101" s="126"/>
      <c r="F101" s="176"/>
      <c r="G101" s="177"/>
      <c r="H101" s="177"/>
      <c r="I101" s="173"/>
      <c r="J101" s="177"/>
      <c r="K101" s="177"/>
      <c r="L101" s="175" t="s">
        <v>87</v>
      </c>
      <c r="M101" s="169"/>
      <c r="N101" s="169"/>
    </row>
    <row r="102" spans="1:16" x14ac:dyDescent="0.25">
      <c r="A102" s="126"/>
      <c r="B102" s="126"/>
      <c r="C102" s="126"/>
      <c r="D102" s="126"/>
      <c r="E102" s="126"/>
      <c r="F102" s="176"/>
      <c r="G102" s="177"/>
      <c r="H102" s="177"/>
      <c r="I102" s="173"/>
      <c r="J102" s="177"/>
      <c r="K102" s="177"/>
      <c r="L102" s="175"/>
      <c r="M102" s="169"/>
      <c r="N102" s="169"/>
    </row>
    <row r="103" spans="1:16" x14ac:dyDescent="0.25">
      <c r="A103" s="126"/>
      <c r="B103" s="126"/>
      <c r="C103" s="130"/>
      <c r="D103" s="126"/>
      <c r="E103" s="126"/>
      <c r="F103" s="176"/>
      <c r="G103" s="177"/>
      <c r="H103" s="177"/>
      <c r="I103" s="173"/>
      <c r="J103" s="177"/>
      <c r="K103" s="177"/>
      <c r="L103" s="367"/>
      <c r="M103" s="368"/>
      <c r="N103" s="173"/>
    </row>
    <row r="104" spans="1:16" ht="14.45" customHeight="1" x14ac:dyDescent="0.25">
      <c r="A104" s="126"/>
      <c r="B104" s="126"/>
      <c r="C104" s="130"/>
      <c r="D104" s="126"/>
      <c r="E104" s="126"/>
      <c r="F104" s="176"/>
      <c r="G104" s="177"/>
      <c r="H104" s="177"/>
      <c r="I104" s="173"/>
      <c r="J104" s="177"/>
      <c r="K104" s="177"/>
      <c r="L104" s="724" t="str">
        <f>L28</f>
        <v>ANDI NORMA, S.Ag</v>
      </c>
      <c r="M104" s="724"/>
      <c r="N104" s="173"/>
    </row>
    <row r="105" spans="1:16" ht="14.45" customHeight="1" x14ac:dyDescent="0.25">
      <c r="A105" s="126"/>
      <c r="B105" s="126"/>
      <c r="C105" s="130"/>
      <c r="D105" s="126"/>
      <c r="E105" s="126"/>
      <c r="F105" s="176"/>
      <c r="G105" s="177"/>
      <c r="H105" s="177"/>
      <c r="I105" s="173"/>
      <c r="J105" s="177"/>
      <c r="K105" s="177"/>
      <c r="L105" s="725" t="str">
        <f>L29</f>
        <v>N I P . 197603162009062001</v>
      </c>
      <c r="M105" s="725"/>
      <c r="N105" s="173"/>
    </row>
    <row r="106" spans="1:16" x14ac:dyDescent="0.25">
      <c r="A106" s="126"/>
      <c r="B106" s="126"/>
      <c r="C106" s="130"/>
      <c r="D106" s="126"/>
      <c r="E106" s="126"/>
      <c r="F106" s="176"/>
      <c r="G106" s="177"/>
      <c r="H106" s="177"/>
      <c r="I106" s="173"/>
      <c r="J106" s="173"/>
      <c r="K106" s="173"/>
      <c r="L106" s="369"/>
      <c r="M106" s="368"/>
      <c r="N106" s="173"/>
    </row>
    <row r="107" spans="1:16" x14ac:dyDescent="0.25">
      <c r="A107" s="126"/>
      <c r="B107" s="126"/>
      <c r="C107" s="130"/>
      <c r="D107" s="126"/>
      <c r="E107" s="126"/>
      <c r="F107" s="176"/>
      <c r="G107" s="177"/>
      <c r="H107" s="177"/>
      <c r="I107" s="173"/>
      <c r="J107" s="173"/>
      <c r="K107" s="173"/>
      <c r="L107" s="172"/>
      <c r="M107" s="173"/>
      <c r="N107" s="173"/>
    </row>
    <row r="108" spans="1:16" x14ac:dyDescent="0.25">
      <c r="A108" s="126"/>
      <c r="B108" s="126"/>
      <c r="C108" s="130"/>
      <c r="D108" s="126"/>
      <c r="E108" s="126"/>
      <c r="F108" s="176"/>
      <c r="G108" s="177"/>
      <c r="H108" s="177"/>
      <c r="I108" s="173"/>
      <c r="J108" s="173"/>
      <c r="K108" s="173"/>
      <c r="L108" s="172"/>
      <c r="M108" s="173"/>
      <c r="N108" s="173"/>
    </row>
    <row r="109" spans="1:16" x14ac:dyDescent="0.25">
      <c r="A109" s="126"/>
      <c r="B109" s="126"/>
      <c r="C109" s="130"/>
      <c r="D109" s="126"/>
      <c r="E109" s="126"/>
      <c r="F109" s="176"/>
      <c r="G109" s="177"/>
      <c r="H109" s="177"/>
      <c r="I109" s="173"/>
      <c r="J109" s="173"/>
      <c r="K109" s="173"/>
      <c r="L109" s="172"/>
      <c r="M109" s="173"/>
      <c r="N109" s="173"/>
    </row>
    <row r="110" spans="1:16" x14ac:dyDescent="0.25">
      <c r="A110" s="126"/>
      <c r="B110" s="126"/>
      <c r="C110" s="130"/>
      <c r="D110" s="126"/>
      <c r="E110" s="126"/>
      <c r="F110" s="176"/>
      <c r="G110" s="177"/>
      <c r="H110" s="177"/>
      <c r="I110" s="173"/>
      <c r="J110" s="173"/>
      <c r="K110" s="173"/>
      <c r="L110" s="172"/>
      <c r="M110" s="173"/>
      <c r="N110" s="173"/>
    </row>
    <row r="111" spans="1:16" x14ac:dyDescent="0.25">
      <c r="A111" s="126"/>
      <c r="B111" s="126"/>
      <c r="C111" s="130"/>
      <c r="D111" s="126"/>
      <c r="E111" s="126"/>
      <c r="F111" s="176"/>
      <c r="G111" s="177"/>
      <c r="H111" s="177"/>
      <c r="I111" s="173"/>
      <c r="J111" s="173"/>
      <c r="K111" s="173"/>
      <c r="L111" s="172"/>
      <c r="M111" s="173"/>
      <c r="N111" s="173"/>
    </row>
    <row r="112" spans="1:16" x14ac:dyDescent="0.25">
      <c r="A112" s="126"/>
      <c r="B112" s="126"/>
      <c r="C112" s="130"/>
      <c r="D112" s="126"/>
      <c r="E112" s="126"/>
      <c r="F112" s="176"/>
      <c r="G112" s="177"/>
      <c r="H112" s="177"/>
      <c r="I112" s="173"/>
      <c r="J112" s="173"/>
      <c r="K112" s="173"/>
      <c r="L112" s="172"/>
      <c r="M112" s="173"/>
      <c r="N112" s="173"/>
    </row>
    <row r="113" spans="1:16" x14ac:dyDescent="0.25">
      <c r="A113" s="126"/>
      <c r="B113" s="126"/>
      <c r="C113" s="130"/>
      <c r="D113" s="126"/>
      <c r="E113" s="126"/>
      <c r="F113" s="176"/>
      <c r="G113" s="177"/>
      <c r="H113" s="177"/>
      <c r="I113" s="173"/>
      <c r="J113" s="173"/>
      <c r="K113" s="173"/>
      <c r="L113" s="172"/>
      <c r="M113" s="173"/>
      <c r="N113" s="173"/>
    </row>
    <row r="114" spans="1:16" x14ac:dyDescent="0.25">
      <c r="A114" s="126"/>
      <c r="B114" s="126"/>
      <c r="C114" s="130"/>
      <c r="D114" s="126"/>
      <c r="E114" s="126"/>
      <c r="F114" s="176"/>
      <c r="G114" s="177"/>
      <c r="H114" s="177"/>
      <c r="I114" s="173"/>
      <c r="J114" s="173"/>
      <c r="K114" s="173"/>
      <c r="L114" s="172"/>
      <c r="M114" s="173"/>
      <c r="N114" s="173"/>
    </row>
    <row r="115" spans="1:16" x14ac:dyDescent="0.25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P115" s="98"/>
    </row>
    <row r="116" spans="1:16" hidden="1" x14ac:dyDescent="0.25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P116" s="98"/>
    </row>
    <row r="117" spans="1:16" ht="6" hidden="1" customHeight="1" x14ac:dyDescent="0.25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P117" s="98"/>
    </row>
    <row r="118" spans="1:16" hidden="1" x14ac:dyDescent="0.25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P118" s="98"/>
    </row>
    <row r="119" spans="1:16" hidden="1" x14ac:dyDescent="0.25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P119" s="98"/>
    </row>
    <row r="120" spans="1:16" x14ac:dyDescent="0.25">
      <c r="A120" s="103" t="s">
        <v>7</v>
      </c>
      <c r="B120" s="103"/>
      <c r="C120" s="103" t="s">
        <v>8</v>
      </c>
      <c r="D120" s="100"/>
      <c r="E120" s="102"/>
      <c r="F120" s="102"/>
      <c r="G120" s="102"/>
      <c r="H120" s="102"/>
      <c r="I120" s="102"/>
      <c r="J120" s="102"/>
      <c r="K120" s="103"/>
      <c r="L120" s="100"/>
      <c r="M120" s="100"/>
      <c r="N120" s="100"/>
      <c r="P120" s="98"/>
    </row>
    <row r="121" spans="1:16" x14ac:dyDescent="0.25">
      <c r="A121" s="103" t="s">
        <v>65</v>
      </c>
      <c r="B121" s="103"/>
      <c r="C121" s="103" t="s">
        <v>88</v>
      </c>
      <c r="D121" s="100"/>
      <c r="E121" s="102"/>
      <c r="F121" s="102"/>
      <c r="G121" s="102"/>
      <c r="H121" s="102"/>
      <c r="I121" s="102"/>
      <c r="J121" s="102"/>
      <c r="K121" s="103"/>
      <c r="L121" s="103"/>
      <c r="M121" s="103"/>
      <c r="N121" s="103"/>
      <c r="P121" s="98"/>
    </row>
    <row r="122" spans="1:16" x14ac:dyDescent="0.25">
      <c r="A122" s="103" t="s">
        <v>9</v>
      </c>
      <c r="B122" s="103"/>
      <c r="C122" s="103" t="s">
        <v>10</v>
      </c>
      <c r="D122" s="100"/>
      <c r="E122" s="102"/>
      <c r="F122" s="102"/>
      <c r="G122" s="102"/>
      <c r="H122" s="102"/>
      <c r="I122" s="102"/>
      <c r="J122" s="102"/>
      <c r="K122" s="103" t="str">
        <f>K50</f>
        <v>Keadaan Bulan : Mei 2025</v>
      </c>
      <c r="L122" s="103"/>
      <c r="M122" s="103"/>
      <c r="N122" s="103"/>
      <c r="P122" s="98"/>
    </row>
    <row r="123" spans="1:16" ht="15.75" thickBot="1" x14ac:dyDescent="0.3">
      <c r="A123" s="103"/>
      <c r="B123" s="103"/>
      <c r="C123" s="103"/>
      <c r="D123" s="100"/>
      <c r="E123" s="100"/>
      <c r="F123" s="100"/>
      <c r="G123" s="100"/>
      <c r="H123" s="100"/>
      <c r="I123" s="100"/>
      <c r="J123" s="100"/>
      <c r="K123" s="100"/>
      <c r="L123" s="99"/>
      <c r="M123" s="697" t="s">
        <v>67</v>
      </c>
      <c r="N123" s="697"/>
      <c r="P123" s="98"/>
    </row>
    <row r="124" spans="1:16" ht="15.75" thickTop="1" x14ac:dyDescent="0.25">
      <c r="A124" s="661" t="s">
        <v>68</v>
      </c>
      <c r="B124" s="664" t="s">
        <v>69</v>
      </c>
      <c r="C124" s="701"/>
      <c r="D124" s="670" t="s">
        <v>70</v>
      </c>
      <c r="E124" s="671"/>
      <c r="F124" s="675" t="s">
        <v>71</v>
      </c>
      <c r="G124" s="675" t="s">
        <v>72</v>
      </c>
      <c r="H124" s="675" t="s">
        <v>73</v>
      </c>
      <c r="I124" s="675" t="s">
        <v>74</v>
      </c>
      <c r="J124" s="691" t="s">
        <v>75</v>
      </c>
      <c r="K124" s="698"/>
      <c r="L124" s="670" t="s">
        <v>76</v>
      </c>
      <c r="M124" s="699"/>
      <c r="N124" s="700"/>
      <c r="P124" s="98"/>
    </row>
    <row r="125" spans="1:16" x14ac:dyDescent="0.25">
      <c r="A125" s="662"/>
      <c r="B125" s="702"/>
      <c r="C125" s="703"/>
      <c r="D125" s="681" t="s">
        <v>77</v>
      </c>
      <c r="E125" s="681" t="s">
        <v>78</v>
      </c>
      <c r="F125" s="685"/>
      <c r="G125" s="685"/>
      <c r="H125" s="685"/>
      <c r="I125" s="685"/>
      <c r="J125" s="681" t="s">
        <v>21</v>
      </c>
      <c r="K125" s="681" t="s">
        <v>79</v>
      </c>
      <c r="L125" s="681" t="s">
        <v>21</v>
      </c>
      <c r="M125" s="683" t="s">
        <v>79</v>
      </c>
      <c r="N125" s="706"/>
      <c r="P125" s="98"/>
    </row>
    <row r="126" spans="1:16" x14ac:dyDescent="0.25">
      <c r="A126" s="663"/>
      <c r="B126" s="704"/>
      <c r="C126" s="705"/>
      <c r="D126" s="682"/>
      <c r="E126" s="682"/>
      <c r="F126" s="682"/>
      <c r="G126" s="682"/>
      <c r="H126" s="682"/>
      <c r="I126" s="682"/>
      <c r="J126" s="682"/>
      <c r="K126" s="682"/>
      <c r="L126" s="682"/>
      <c r="M126" s="209" t="s">
        <v>24</v>
      </c>
      <c r="N126" s="210" t="s">
        <v>80</v>
      </c>
      <c r="P126" s="98"/>
    </row>
    <row r="127" spans="1:16" x14ac:dyDescent="0.25">
      <c r="A127" s="206">
        <v>1</v>
      </c>
      <c r="B127" s="655">
        <v>2</v>
      </c>
      <c r="C127" s="686"/>
      <c r="D127" s="207">
        <v>3</v>
      </c>
      <c r="E127" s="207">
        <v>4</v>
      </c>
      <c r="F127" s="207">
        <v>5</v>
      </c>
      <c r="G127" s="207">
        <v>6</v>
      </c>
      <c r="H127" s="207">
        <v>7</v>
      </c>
      <c r="I127" s="207">
        <v>8</v>
      </c>
      <c r="J127" s="207">
        <v>9</v>
      </c>
      <c r="K127" s="207">
        <v>10</v>
      </c>
      <c r="L127" s="207">
        <v>11</v>
      </c>
      <c r="M127" s="207">
        <v>12</v>
      </c>
      <c r="N127" s="208">
        <v>13</v>
      </c>
      <c r="P127" s="98"/>
    </row>
    <row r="128" spans="1:16" x14ac:dyDescent="0.25">
      <c r="A128" s="105"/>
      <c r="B128" s="106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8"/>
      <c r="P128" s="98"/>
    </row>
    <row r="129" spans="1:18" x14ac:dyDescent="0.25">
      <c r="A129" s="109">
        <v>1</v>
      </c>
      <c r="B129" s="110" t="s">
        <v>216</v>
      </c>
      <c r="C129" s="111"/>
      <c r="D129" s="112"/>
      <c r="E129" s="113" t="s">
        <v>82</v>
      </c>
      <c r="F129" s="116">
        <v>58042000</v>
      </c>
      <c r="G129" s="115">
        <f>F129</f>
        <v>58042000</v>
      </c>
      <c r="H129" s="115" t="s">
        <v>83</v>
      </c>
      <c r="I129" s="115">
        <f>F129/F131*100</f>
        <v>100</v>
      </c>
      <c r="J129" s="115">
        <f>M129/F129*100</f>
        <v>52.651528203714548</v>
      </c>
      <c r="K129" s="115">
        <f>J129</f>
        <v>52.651528203714548</v>
      </c>
      <c r="L129" s="115">
        <f>I129*J129/100</f>
        <v>52.651528203714548</v>
      </c>
      <c r="M129" s="116">
        <v>30560000</v>
      </c>
      <c r="N129" s="117">
        <f>M129/F131*100</f>
        <v>52.651528203714548</v>
      </c>
      <c r="O129" s="518">
        <f t="shared" ref="O129" si="11">F129-M129</f>
        <v>27482000</v>
      </c>
      <c r="P129" s="225"/>
      <c r="R129" s="98" t="s">
        <v>128</v>
      </c>
    </row>
    <row r="130" spans="1:18" x14ac:dyDescent="0.25">
      <c r="A130" s="109"/>
      <c r="B130" s="110"/>
      <c r="C130" s="111"/>
      <c r="D130" s="112"/>
      <c r="E130" s="113"/>
      <c r="F130" s="116"/>
      <c r="G130" s="115"/>
      <c r="H130" s="115"/>
      <c r="I130" s="115"/>
      <c r="J130" s="115"/>
      <c r="K130" s="115"/>
      <c r="L130" s="115"/>
      <c r="M130" s="116"/>
      <c r="N130" s="117"/>
      <c r="P130" s="98"/>
    </row>
    <row r="131" spans="1:18" ht="15.75" thickBot="1" x14ac:dyDescent="0.3">
      <c r="A131" s="657" t="s">
        <v>35</v>
      </c>
      <c r="B131" s="658"/>
      <c r="C131" s="658"/>
      <c r="D131" s="658"/>
      <c r="E131" s="659"/>
      <c r="F131" s="43">
        <f>SUM(F129:F129)</f>
        <v>58042000</v>
      </c>
      <c r="G131" s="43">
        <f>SUM(G129:G129)</f>
        <v>58042000</v>
      </c>
      <c r="H131" s="43"/>
      <c r="I131" s="43">
        <f>SUM(I129:I129)</f>
        <v>100</v>
      </c>
      <c r="J131" s="43">
        <f>M131/F131*100</f>
        <v>52.651528203714548</v>
      </c>
      <c r="K131" s="43">
        <f>J131</f>
        <v>52.651528203714548</v>
      </c>
      <c r="L131" s="43">
        <f>SUM(L129:L129)</f>
        <v>52.651528203714548</v>
      </c>
      <c r="M131" s="47">
        <f>SUM(M129:M129)</f>
        <v>30560000</v>
      </c>
      <c r="N131" s="45">
        <f>SUM(N129:N129)</f>
        <v>52.651528203714548</v>
      </c>
      <c r="O131" s="519">
        <f t="shared" ref="O131" si="12">F131-M131</f>
        <v>27482000</v>
      </c>
      <c r="P131" s="225"/>
    </row>
    <row r="132" spans="1:18" ht="15.75" thickTop="1" x14ac:dyDescent="0.25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P132" s="98"/>
    </row>
    <row r="133" spans="1:18" x14ac:dyDescent="0.25">
      <c r="A133" s="126"/>
      <c r="B133" s="127"/>
      <c r="C133" s="127"/>
      <c r="D133" s="126"/>
      <c r="E133" s="126"/>
      <c r="F133" s="126"/>
      <c r="G133" s="126"/>
      <c r="H133" s="126"/>
      <c r="I133" s="100"/>
      <c r="J133" s="100"/>
      <c r="K133" s="100"/>
      <c r="L133" s="128" t="str">
        <f>L99</f>
        <v>Matalalang,  28 Mei 2025</v>
      </c>
      <c r="M133" s="99"/>
      <c r="N133" s="99"/>
      <c r="P133" s="98"/>
    </row>
    <row r="134" spans="1:18" x14ac:dyDescent="0.25">
      <c r="A134" s="126"/>
      <c r="B134" s="126"/>
      <c r="C134" s="126"/>
      <c r="D134" s="126"/>
      <c r="E134" s="126"/>
      <c r="F134" s="126"/>
      <c r="G134" s="126"/>
      <c r="H134" s="126"/>
      <c r="I134" s="129"/>
      <c r="J134" s="129"/>
      <c r="K134" s="129"/>
      <c r="L134" s="99"/>
      <c r="M134" s="99"/>
      <c r="N134" s="99"/>
      <c r="P134" s="98"/>
    </row>
    <row r="135" spans="1:18" x14ac:dyDescent="0.25">
      <c r="A135" s="126"/>
      <c r="B135" s="126"/>
      <c r="C135" s="126"/>
      <c r="D135" s="126"/>
      <c r="E135" s="126"/>
      <c r="F135" s="126"/>
      <c r="G135" s="126"/>
      <c r="H135" s="126"/>
      <c r="I135" s="129"/>
      <c r="J135" s="129"/>
      <c r="K135" s="129"/>
      <c r="L135" s="103" t="s">
        <v>87</v>
      </c>
      <c r="M135" s="99"/>
      <c r="N135" s="99"/>
      <c r="P135" s="98"/>
    </row>
    <row r="136" spans="1:18" x14ac:dyDescent="0.25">
      <c r="A136" s="126"/>
      <c r="B136" s="126"/>
      <c r="C136" s="130"/>
      <c r="D136" s="126"/>
      <c r="E136" s="126"/>
      <c r="F136" s="126"/>
      <c r="G136" s="126"/>
      <c r="H136" s="126"/>
      <c r="I136" s="129"/>
      <c r="J136" s="129"/>
      <c r="K136" s="129"/>
      <c r="L136" s="131"/>
      <c r="M136" s="100"/>
      <c r="N136" s="99"/>
      <c r="P136" s="98"/>
    </row>
    <row r="137" spans="1:18" x14ac:dyDescent="0.25">
      <c r="A137" s="126"/>
      <c r="B137" s="126"/>
      <c r="C137" s="130"/>
      <c r="D137" s="126"/>
      <c r="E137" s="126"/>
      <c r="F137" s="116"/>
      <c r="G137" s="126"/>
      <c r="H137" s="126"/>
      <c r="I137" s="129"/>
      <c r="J137" s="129"/>
      <c r="K137" s="129"/>
      <c r="L137" s="367"/>
      <c r="M137" s="368"/>
      <c r="N137" s="100"/>
      <c r="P137" s="98"/>
    </row>
    <row r="138" spans="1:18" ht="18" customHeight="1" x14ac:dyDescent="0.25">
      <c r="A138" s="126"/>
      <c r="B138" s="126"/>
      <c r="C138" s="130"/>
      <c r="D138" s="126"/>
      <c r="E138" s="126"/>
      <c r="F138" s="275"/>
      <c r="G138" s="126"/>
      <c r="H138" s="126"/>
      <c r="I138" s="129"/>
      <c r="J138" s="129"/>
      <c r="K138" s="129"/>
      <c r="L138" s="724" t="str">
        <f>L28</f>
        <v>ANDI NORMA, S.Ag</v>
      </c>
      <c r="M138" s="724"/>
      <c r="N138" s="100"/>
      <c r="P138" s="98"/>
    </row>
    <row r="139" spans="1:18" ht="15" customHeight="1" x14ac:dyDescent="0.25">
      <c r="A139" s="126"/>
      <c r="B139" s="126"/>
      <c r="C139" s="130"/>
      <c r="D139" s="126"/>
      <c r="E139" s="126"/>
      <c r="F139" s="126"/>
      <c r="G139" s="126"/>
      <c r="H139" s="126"/>
      <c r="I139" s="129"/>
      <c r="J139" s="129"/>
      <c r="K139" s="129"/>
      <c r="L139" s="725" t="str">
        <f>L29</f>
        <v>N I P . 197603162009062001</v>
      </c>
      <c r="M139" s="725"/>
      <c r="N139" s="100"/>
      <c r="P139" s="98"/>
    </row>
    <row r="140" spans="1:18" x14ac:dyDescent="0.25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369"/>
      <c r="M140" s="368"/>
      <c r="N140" s="99"/>
      <c r="P140" s="98"/>
    </row>
    <row r="141" spans="1:18" x14ac:dyDescent="0.25">
      <c r="A141" s="99"/>
      <c r="B141" s="99"/>
      <c r="C141" s="99"/>
      <c r="D141" s="99"/>
      <c r="E141" s="99"/>
      <c r="F141" s="270"/>
      <c r="G141" s="99"/>
      <c r="H141" s="99"/>
      <c r="I141" s="99"/>
      <c r="J141" s="99"/>
      <c r="K141" s="99"/>
      <c r="L141" s="99"/>
      <c r="M141" s="99"/>
      <c r="N141" s="99"/>
      <c r="P141" s="98"/>
    </row>
    <row r="142" spans="1:18" x14ac:dyDescent="0.25">
      <c r="A142" s="99"/>
      <c r="B142" s="99"/>
      <c r="C142" s="99"/>
      <c r="D142" s="99"/>
      <c r="E142" s="99"/>
      <c r="F142" s="270"/>
      <c r="G142" s="99"/>
      <c r="H142" s="99"/>
      <c r="I142" s="99"/>
      <c r="J142" s="99"/>
      <c r="K142" s="99"/>
      <c r="L142" s="99"/>
      <c r="M142" s="99"/>
      <c r="N142" s="99"/>
      <c r="P142" s="98"/>
    </row>
    <row r="143" spans="1:18" x14ac:dyDescent="0.25">
      <c r="A143" s="99"/>
      <c r="B143" s="99"/>
      <c r="C143" s="99"/>
      <c r="D143" s="99"/>
      <c r="E143" s="99"/>
      <c r="F143" s="270"/>
      <c r="G143" s="99"/>
      <c r="H143" s="99"/>
      <c r="I143" s="99"/>
      <c r="J143" s="99"/>
      <c r="K143" s="99"/>
      <c r="L143" s="99"/>
      <c r="M143" s="99"/>
      <c r="N143" s="99"/>
      <c r="P143" s="98"/>
    </row>
    <row r="144" spans="1:18" x14ac:dyDescent="0.25">
      <c r="A144" s="99"/>
      <c r="B144" s="99"/>
      <c r="C144" s="99"/>
      <c r="D144" s="99"/>
      <c r="E144" s="99"/>
      <c r="F144" s="271"/>
      <c r="G144" s="99"/>
      <c r="H144" s="99"/>
      <c r="I144" s="99"/>
      <c r="J144" s="99"/>
      <c r="K144" s="99"/>
      <c r="L144" s="99"/>
      <c r="M144" s="99"/>
      <c r="N144" s="99"/>
      <c r="P144" s="98"/>
    </row>
    <row r="145" spans="1:16" x14ac:dyDescent="0.25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P145" s="98"/>
    </row>
    <row r="146" spans="1:16" x14ac:dyDescent="0.25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P146" s="98"/>
    </row>
    <row r="147" spans="1:16" x14ac:dyDescent="0.25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P147" s="98"/>
    </row>
    <row r="153" spans="1:16" x14ac:dyDescent="0.25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100"/>
      <c r="M153" s="99"/>
      <c r="N153" s="99"/>
      <c r="P153" s="98"/>
    </row>
    <row r="154" spans="1:16" x14ac:dyDescent="0.25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100"/>
      <c r="M154" s="99"/>
      <c r="N154" s="99"/>
      <c r="P154" s="98"/>
    </row>
    <row r="155" spans="1:16" x14ac:dyDescent="0.25">
      <c r="A155" s="103" t="s">
        <v>7</v>
      </c>
      <c r="B155" s="103"/>
      <c r="C155" s="103" t="s">
        <v>8</v>
      </c>
      <c r="D155" s="100"/>
      <c r="E155" s="102"/>
      <c r="F155" s="174"/>
      <c r="G155" s="175"/>
      <c r="H155" s="175"/>
      <c r="I155" s="172"/>
      <c r="J155" s="172"/>
      <c r="K155" s="172"/>
      <c r="L155" s="269"/>
      <c r="M155" s="269"/>
      <c r="N155" s="269"/>
      <c r="P155" s="98"/>
    </row>
    <row r="156" spans="1:16" x14ac:dyDescent="0.25">
      <c r="A156" s="103" t="s">
        <v>65</v>
      </c>
      <c r="B156" s="103"/>
      <c r="C156" s="103" t="s">
        <v>95</v>
      </c>
      <c r="D156" s="100"/>
      <c r="E156" s="102"/>
      <c r="F156" s="174"/>
      <c r="G156" s="175"/>
      <c r="H156" s="175"/>
      <c r="I156" s="172"/>
      <c r="J156" s="172"/>
      <c r="K156" s="172"/>
      <c r="L156" s="172"/>
      <c r="M156" s="172"/>
      <c r="N156" s="172"/>
      <c r="P156" s="98"/>
    </row>
    <row r="157" spans="1:16" x14ac:dyDescent="0.25">
      <c r="A157" s="103" t="s">
        <v>9</v>
      </c>
      <c r="B157" s="103"/>
      <c r="C157" s="103" t="s">
        <v>10</v>
      </c>
      <c r="D157" s="100"/>
      <c r="E157" s="102"/>
      <c r="F157" s="174"/>
      <c r="G157" s="175"/>
      <c r="H157" s="175"/>
      <c r="I157" s="172"/>
      <c r="J157" s="172"/>
      <c r="K157" s="103" t="str">
        <f>'UMUM,KEPEGAWAIAN DAN HUKUM'!K10</f>
        <v>Keadaan Bulan : Mei 2025</v>
      </c>
      <c r="L157" s="172"/>
      <c r="M157" s="172"/>
      <c r="N157" s="172"/>
      <c r="P157" s="98"/>
    </row>
    <row r="158" spans="1:16" ht="15.75" thickBot="1" x14ac:dyDescent="0.3">
      <c r="A158" s="103"/>
      <c r="B158" s="103"/>
      <c r="C158" s="103"/>
      <c r="D158" s="100"/>
      <c r="E158" s="100"/>
      <c r="F158" s="176"/>
      <c r="G158" s="177"/>
      <c r="H158" s="177"/>
      <c r="I158" s="269"/>
      <c r="J158" s="269"/>
      <c r="K158" s="269"/>
      <c r="L158" s="169"/>
      <c r="M158" s="660" t="s">
        <v>67</v>
      </c>
      <c r="N158" s="660"/>
      <c r="P158" s="98"/>
    </row>
    <row r="159" spans="1:16" ht="15" customHeight="1" thickTop="1" x14ac:dyDescent="0.25">
      <c r="A159" s="661" t="s">
        <v>68</v>
      </c>
      <c r="B159" s="664" t="s">
        <v>69</v>
      </c>
      <c r="C159" s="701"/>
      <c r="D159" s="670" t="s">
        <v>70</v>
      </c>
      <c r="E159" s="671"/>
      <c r="F159" s="675" t="s">
        <v>71</v>
      </c>
      <c r="G159" s="675" t="s">
        <v>72</v>
      </c>
      <c r="H159" s="675" t="s">
        <v>73</v>
      </c>
      <c r="I159" s="675" t="s">
        <v>74</v>
      </c>
      <c r="J159" s="691" t="s">
        <v>75</v>
      </c>
      <c r="K159" s="698"/>
      <c r="L159" s="670" t="s">
        <v>76</v>
      </c>
      <c r="M159" s="699"/>
      <c r="N159" s="700"/>
      <c r="P159" s="98"/>
    </row>
    <row r="160" spans="1:16" ht="14.45" customHeight="1" x14ac:dyDescent="0.25">
      <c r="A160" s="662"/>
      <c r="B160" s="702"/>
      <c r="C160" s="703"/>
      <c r="D160" s="681" t="s">
        <v>77</v>
      </c>
      <c r="E160" s="681" t="s">
        <v>78</v>
      </c>
      <c r="F160" s="685"/>
      <c r="G160" s="685"/>
      <c r="H160" s="685"/>
      <c r="I160" s="685"/>
      <c r="J160" s="681" t="s">
        <v>21</v>
      </c>
      <c r="K160" s="681" t="s">
        <v>79</v>
      </c>
      <c r="L160" s="681" t="s">
        <v>21</v>
      </c>
      <c r="M160" s="683" t="s">
        <v>79</v>
      </c>
      <c r="N160" s="706"/>
      <c r="P160" s="98"/>
    </row>
    <row r="161" spans="1:18" x14ac:dyDescent="0.25">
      <c r="A161" s="663"/>
      <c r="B161" s="704"/>
      <c r="C161" s="705"/>
      <c r="D161" s="682"/>
      <c r="E161" s="682"/>
      <c r="F161" s="682"/>
      <c r="G161" s="682"/>
      <c r="H161" s="682"/>
      <c r="I161" s="682"/>
      <c r="J161" s="682"/>
      <c r="K161" s="682"/>
      <c r="L161" s="682"/>
      <c r="M161" s="209" t="s">
        <v>24</v>
      </c>
      <c r="N161" s="210" t="s">
        <v>80</v>
      </c>
      <c r="P161" s="98"/>
    </row>
    <row r="162" spans="1:18" x14ac:dyDescent="0.25">
      <c r="A162" s="206">
        <v>1</v>
      </c>
      <c r="B162" s="655">
        <v>2</v>
      </c>
      <c r="C162" s="686"/>
      <c r="D162" s="207">
        <v>3</v>
      </c>
      <c r="E162" s="207">
        <v>4</v>
      </c>
      <c r="F162" s="207">
        <v>5</v>
      </c>
      <c r="G162" s="207">
        <v>6</v>
      </c>
      <c r="H162" s="207">
        <v>7</v>
      </c>
      <c r="I162" s="207">
        <v>8</v>
      </c>
      <c r="J162" s="207">
        <v>9</v>
      </c>
      <c r="K162" s="207">
        <v>10</v>
      </c>
      <c r="L162" s="207">
        <v>11</v>
      </c>
      <c r="M162" s="207">
        <v>12</v>
      </c>
      <c r="N162" s="208">
        <v>13</v>
      </c>
      <c r="P162" s="98"/>
    </row>
    <row r="163" spans="1:18" x14ac:dyDescent="0.25">
      <c r="A163" s="105"/>
      <c r="B163" s="106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8"/>
      <c r="P163" s="98"/>
    </row>
    <row r="164" spans="1:18" x14ac:dyDescent="0.25">
      <c r="A164" s="109">
        <v>1</v>
      </c>
      <c r="B164" s="110" t="s">
        <v>221</v>
      </c>
      <c r="C164" s="111"/>
      <c r="D164" s="112"/>
      <c r="E164" s="113" t="s">
        <v>82</v>
      </c>
      <c r="F164" s="116">
        <v>4500000</v>
      </c>
      <c r="G164" s="115">
        <f>F164</f>
        <v>4500000</v>
      </c>
      <c r="H164" s="115" t="s">
        <v>83</v>
      </c>
      <c r="I164" s="115">
        <f>F164/F168*100</f>
        <v>7.3879494335905429</v>
      </c>
      <c r="J164" s="115">
        <f>M164/F164*100</f>
        <v>0</v>
      </c>
      <c r="K164" s="115">
        <f>J164</f>
        <v>0</v>
      </c>
      <c r="L164" s="115">
        <f>I164*J164/100</f>
        <v>0</v>
      </c>
      <c r="M164" s="116">
        <v>0</v>
      </c>
      <c r="N164" s="117">
        <f>M164/F168*100</f>
        <v>0</v>
      </c>
      <c r="O164" s="518">
        <f t="shared" ref="O164:O168" si="13">F164-M164</f>
        <v>4500000</v>
      </c>
      <c r="P164" s="225"/>
      <c r="R164" s="98" t="s">
        <v>128</v>
      </c>
    </row>
    <row r="165" spans="1:18" x14ac:dyDescent="0.25">
      <c r="A165" s="109">
        <v>2</v>
      </c>
      <c r="B165" s="110" t="s">
        <v>187</v>
      </c>
      <c r="C165" s="111"/>
      <c r="D165" s="112"/>
      <c r="E165" s="113"/>
      <c r="F165" s="116">
        <v>36770000</v>
      </c>
      <c r="G165" s="115">
        <f>F165</f>
        <v>36770000</v>
      </c>
      <c r="H165" s="115"/>
      <c r="I165" s="115">
        <f>F165/F168*100</f>
        <v>60.367755705138727</v>
      </c>
      <c r="J165" s="115">
        <f>M165/F165*100</f>
        <v>39.230350829480557</v>
      </c>
      <c r="K165" s="115">
        <f>J165</f>
        <v>39.230350829480557</v>
      </c>
      <c r="L165" s="115">
        <f>I165*J165/100</f>
        <v>23.682482351009686</v>
      </c>
      <c r="M165" s="116">
        <v>14425000</v>
      </c>
      <c r="N165" s="117">
        <f>M165/F168*100</f>
        <v>23.682482351009686</v>
      </c>
      <c r="O165" s="518">
        <f t="shared" si="13"/>
        <v>22345000</v>
      </c>
      <c r="P165" s="225"/>
      <c r="R165" s="98" t="s">
        <v>128</v>
      </c>
    </row>
    <row r="166" spans="1:18" x14ac:dyDescent="0.25">
      <c r="A166" s="109">
        <v>3</v>
      </c>
      <c r="B166" s="110" t="s">
        <v>134</v>
      </c>
      <c r="C166" s="111"/>
      <c r="D166" s="113"/>
      <c r="E166" s="113"/>
      <c r="F166" s="116">
        <v>19640000</v>
      </c>
      <c r="G166" s="115">
        <f t="shared" ref="G166" si="14">F166</f>
        <v>19640000</v>
      </c>
      <c r="H166" s="115"/>
      <c r="I166" s="115">
        <f>F166/F168*100</f>
        <v>32.244294861270731</v>
      </c>
      <c r="J166" s="115">
        <f t="shared" ref="J166" si="15">M166/F166*100</f>
        <v>56.985743380855403</v>
      </c>
      <c r="K166" s="115">
        <f t="shared" ref="K166" si="16">J166</f>
        <v>56.985743380855403</v>
      </c>
      <c r="L166" s="115">
        <f t="shared" ref="L166" si="17">I166*J166/100</f>
        <v>18.374651124610082</v>
      </c>
      <c r="M166" s="116">
        <v>11192000</v>
      </c>
      <c r="N166" s="117">
        <f>M166/F168*100</f>
        <v>18.374651124610082</v>
      </c>
      <c r="O166" s="518">
        <f t="shared" si="13"/>
        <v>8448000</v>
      </c>
      <c r="P166" s="225"/>
    </row>
    <row r="167" spans="1:18" x14ac:dyDescent="0.25">
      <c r="A167" s="119"/>
      <c r="B167" s="120"/>
      <c r="C167" s="121"/>
      <c r="D167" s="122"/>
      <c r="E167" s="122"/>
      <c r="F167" s="137"/>
      <c r="G167" s="124"/>
      <c r="H167" s="124"/>
      <c r="I167" s="124"/>
      <c r="J167" s="124"/>
      <c r="K167" s="124"/>
      <c r="L167" s="124"/>
      <c r="M167" s="124"/>
      <c r="N167" s="125"/>
      <c r="P167" s="98"/>
    </row>
    <row r="168" spans="1:18" ht="15.75" thickBot="1" x14ac:dyDescent="0.3">
      <c r="A168" s="657" t="s">
        <v>35</v>
      </c>
      <c r="B168" s="658"/>
      <c r="C168" s="658"/>
      <c r="D168" s="658"/>
      <c r="E168" s="659"/>
      <c r="F168" s="43">
        <f>SUM(F164:F166)</f>
        <v>60910000</v>
      </c>
      <c r="G168" s="43">
        <f>SUM(G164:G166)</f>
        <v>60910000</v>
      </c>
      <c r="H168" s="43"/>
      <c r="I168" s="43">
        <f>SUM(I164:I166)</f>
        <v>100</v>
      </c>
      <c r="J168" s="43">
        <f>M168/F168*100</f>
        <v>42.057133475619764</v>
      </c>
      <c r="K168" s="43">
        <f>J168</f>
        <v>42.057133475619764</v>
      </c>
      <c r="L168" s="43">
        <f>SUM(L164:L166)</f>
        <v>42.057133475619764</v>
      </c>
      <c r="M168" s="47">
        <f>SUM(M164:M166)</f>
        <v>25617000</v>
      </c>
      <c r="N168" s="45">
        <f>SUM(N164:N166)</f>
        <v>42.057133475619764</v>
      </c>
      <c r="O168" s="519">
        <f t="shared" si="13"/>
        <v>35293000</v>
      </c>
      <c r="P168" s="225"/>
    </row>
    <row r="169" spans="1:18" ht="15.75" thickTop="1" x14ac:dyDescent="0.25">
      <c r="A169" s="100"/>
      <c r="B169" s="100"/>
      <c r="C169" s="100"/>
      <c r="D169" s="100"/>
      <c r="E169" s="100"/>
      <c r="F169" s="176"/>
      <c r="G169" s="177"/>
      <c r="H169" s="177"/>
      <c r="I169" s="269"/>
      <c r="J169" s="269"/>
      <c r="K169" s="269"/>
      <c r="L169" s="269"/>
      <c r="M169" s="269"/>
      <c r="N169" s="269"/>
      <c r="P169" s="98"/>
    </row>
    <row r="170" spans="1:18" x14ac:dyDescent="0.25">
      <c r="A170" s="126"/>
      <c r="B170" s="127"/>
      <c r="C170" s="127"/>
      <c r="D170" s="126"/>
      <c r="E170" s="126"/>
      <c r="F170" s="176"/>
      <c r="G170" s="177"/>
      <c r="H170" s="177"/>
      <c r="I170" s="269"/>
      <c r="J170" s="177"/>
      <c r="K170" s="177"/>
      <c r="L170" s="128" t="str">
        <f>L133</f>
        <v>Matalalang,  28 Mei 2025</v>
      </c>
      <c r="M170" s="169"/>
      <c r="N170" s="169"/>
      <c r="P170" s="98"/>
    </row>
    <row r="171" spans="1:18" x14ac:dyDescent="0.25">
      <c r="A171" s="126"/>
      <c r="B171" s="126"/>
      <c r="C171" s="126"/>
      <c r="D171" s="126"/>
      <c r="E171" s="126"/>
      <c r="F171" s="176"/>
      <c r="G171" s="177"/>
      <c r="H171" s="177"/>
      <c r="I171" s="269"/>
      <c r="J171" s="177"/>
      <c r="K171" s="177"/>
      <c r="L171" s="168"/>
      <c r="M171" s="169"/>
      <c r="N171" s="169"/>
      <c r="P171" s="98"/>
    </row>
    <row r="172" spans="1:18" x14ac:dyDescent="0.25">
      <c r="A172" s="126"/>
      <c r="B172" s="126"/>
      <c r="C172" s="126"/>
      <c r="D172" s="126"/>
      <c r="E172" s="126"/>
      <c r="F172" s="176"/>
      <c r="G172" s="177"/>
      <c r="H172" s="177"/>
      <c r="I172" s="269"/>
      <c r="J172" s="177"/>
      <c r="K172" s="177"/>
      <c r="L172" s="175" t="s">
        <v>87</v>
      </c>
      <c r="M172" s="169"/>
      <c r="N172" s="169"/>
      <c r="P172" s="98"/>
    </row>
    <row r="173" spans="1:18" x14ac:dyDescent="0.25">
      <c r="A173" s="126"/>
      <c r="B173" s="126"/>
      <c r="C173" s="130"/>
      <c r="D173" s="126"/>
      <c r="E173" s="126"/>
      <c r="F173" s="176"/>
      <c r="G173" s="177"/>
      <c r="H173" s="177"/>
      <c r="I173" s="269"/>
      <c r="J173" s="177"/>
      <c r="K173" s="177"/>
      <c r="L173" s="175"/>
      <c r="M173" s="169"/>
      <c r="N173" s="169"/>
      <c r="P173" s="98"/>
    </row>
    <row r="174" spans="1:18" x14ac:dyDescent="0.25">
      <c r="A174" s="126"/>
      <c r="B174" s="126"/>
      <c r="C174" s="130"/>
      <c r="D174" s="126"/>
      <c r="E174" s="126"/>
      <c r="F174" s="176"/>
      <c r="G174" s="177"/>
      <c r="H174" s="177"/>
      <c r="I174" s="269"/>
      <c r="J174" s="177"/>
      <c r="K174" s="177"/>
      <c r="L174" s="367"/>
      <c r="M174" s="368"/>
      <c r="N174" s="169"/>
      <c r="P174" s="98"/>
    </row>
    <row r="175" spans="1:18" ht="14.45" customHeight="1" x14ac:dyDescent="0.25">
      <c r="A175" s="126"/>
      <c r="B175" s="126"/>
      <c r="C175" s="130"/>
      <c r="D175" s="126"/>
      <c r="E175" s="126"/>
      <c r="F175" s="176"/>
      <c r="G175" s="177"/>
      <c r="H175" s="177"/>
      <c r="I175" s="269"/>
      <c r="J175" s="177"/>
      <c r="K175" s="177"/>
      <c r="L175" s="724" t="str">
        <f>L28</f>
        <v>ANDI NORMA, S.Ag</v>
      </c>
      <c r="M175" s="724"/>
      <c r="N175" s="269"/>
      <c r="P175" s="98"/>
    </row>
    <row r="176" spans="1:18" ht="14.45" customHeight="1" x14ac:dyDescent="0.25">
      <c r="A176" s="126"/>
      <c r="B176" s="126"/>
      <c r="C176" s="130"/>
      <c r="D176" s="126"/>
      <c r="E176" s="126"/>
      <c r="F176" s="176"/>
      <c r="G176" s="177"/>
      <c r="H176" s="177"/>
      <c r="I176" s="269"/>
      <c r="J176" s="177"/>
      <c r="K176" s="177"/>
      <c r="L176" s="725" t="str">
        <f>L29</f>
        <v>N I P . 197603162009062001</v>
      </c>
      <c r="M176" s="725"/>
      <c r="N176" s="269"/>
      <c r="P176" s="98"/>
    </row>
    <row r="177" spans="1:16" x14ac:dyDescent="0.25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369"/>
      <c r="M177" s="368"/>
      <c r="N177" s="99"/>
      <c r="P177" s="98"/>
    </row>
    <row r="180" spans="1:16" x14ac:dyDescent="0.25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100"/>
      <c r="M180" s="99"/>
      <c r="N180" s="99"/>
      <c r="P180" s="98"/>
    </row>
    <row r="181" spans="1:16" x14ac:dyDescent="0.25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100"/>
      <c r="M181" s="99"/>
      <c r="N181" s="99"/>
      <c r="P181" s="98"/>
    </row>
    <row r="182" spans="1:16" x14ac:dyDescent="0.25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100"/>
      <c r="M182" s="99"/>
      <c r="N182" s="99"/>
      <c r="P182" s="98"/>
    </row>
    <row r="183" spans="1:16" ht="0.75" customHeight="1" x14ac:dyDescent="0.25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100"/>
      <c r="M183" s="99"/>
      <c r="N183" s="99"/>
      <c r="P183" s="98"/>
    </row>
    <row r="184" spans="1:16" x14ac:dyDescent="0.25">
      <c r="A184" s="103" t="s">
        <v>7</v>
      </c>
      <c r="B184" s="103"/>
      <c r="C184" s="103" t="s">
        <v>8</v>
      </c>
      <c r="D184" s="100"/>
      <c r="E184" s="102"/>
      <c r="F184" s="174"/>
      <c r="G184" s="175"/>
      <c r="H184" s="175"/>
      <c r="I184" s="172"/>
      <c r="J184" s="172"/>
      <c r="K184" s="172"/>
      <c r="L184" s="269"/>
      <c r="M184" s="269"/>
      <c r="N184" s="269"/>
      <c r="P184" s="98"/>
    </row>
    <row r="185" spans="1:16" x14ac:dyDescent="0.25">
      <c r="A185" s="103" t="s">
        <v>65</v>
      </c>
      <c r="B185" s="103"/>
      <c r="C185" s="103" t="s">
        <v>222</v>
      </c>
      <c r="D185" s="174"/>
      <c r="E185" s="175"/>
      <c r="F185" s="175"/>
      <c r="G185" s="172"/>
      <c r="H185" s="172"/>
      <c r="I185" s="172"/>
      <c r="J185" s="172"/>
      <c r="K185" s="172"/>
      <c r="L185" s="172"/>
      <c r="M185" s="172"/>
      <c r="N185" s="172"/>
      <c r="P185" s="98"/>
    </row>
    <row r="186" spans="1:16" x14ac:dyDescent="0.25">
      <c r="A186" s="103" t="s">
        <v>9</v>
      </c>
      <c r="B186" s="103"/>
      <c r="C186" s="103" t="s">
        <v>10</v>
      </c>
      <c r="D186" s="100"/>
      <c r="E186" s="102"/>
      <c r="F186" s="174"/>
      <c r="G186" s="175"/>
      <c r="H186" s="175"/>
      <c r="I186" s="172"/>
      <c r="J186" s="172"/>
      <c r="K186" s="151" t="str">
        <f>K85</f>
        <v>Keadaan Bulan : Mei 2025</v>
      </c>
      <c r="L186" s="172"/>
      <c r="M186" s="172"/>
      <c r="N186" s="172"/>
      <c r="P186" s="98"/>
    </row>
    <row r="187" spans="1:16" ht="15.75" thickBot="1" x14ac:dyDescent="0.3">
      <c r="A187" s="103"/>
      <c r="B187" s="103"/>
      <c r="C187" s="103"/>
      <c r="D187" s="100"/>
      <c r="E187" s="100"/>
      <c r="F187" s="176"/>
      <c r="G187" s="177"/>
      <c r="H187" s="177"/>
      <c r="I187" s="269"/>
      <c r="J187" s="269"/>
      <c r="K187" s="269"/>
      <c r="L187" s="169"/>
      <c r="M187" s="660" t="s">
        <v>67</v>
      </c>
      <c r="N187" s="660"/>
      <c r="P187" s="98"/>
    </row>
    <row r="188" spans="1:16" ht="15" customHeight="1" thickTop="1" x14ac:dyDescent="0.25">
      <c r="A188" s="661" t="s">
        <v>68</v>
      </c>
      <c r="B188" s="664" t="s">
        <v>69</v>
      </c>
      <c r="C188" s="665"/>
      <c r="D188" s="670" t="s">
        <v>70</v>
      </c>
      <c r="E188" s="671"/>
      <c r="F188" s="672" t="s">
        <v>71</v>
      </c>
      <c r="G188" s="675" t="s">
        <v>72</v>
      </c>
      <c r="H188" s="675" t="s">
        <v>73</v>
      </c>
      <c r="I188" s="675" t="s">
        <v>74</v>
      </c>
      <c r="J188" s="670" t="s">
        <v>75</v>
      </c>
      <c r="K188" s="678"/>
      <c r="L188" s="670" t="s">
        <v>76</v>
      </c>
      <c r="M188" s="679"/>
      <c r="N188" s="680"/>
      <c r="P188" s="98"/>
    </row>
    <row r="189" spans="1:16" ht="14.45" customHeight="1" x14ac:dyDescent="0.25">
      <c r="A189" s="662"/>
      <c r="B189" s="666"/>
      <c r="C189" s="667"/>
      <c r="D189" s="681" t="s">
        <v>77</v>
      </c>
      <c r="E189" s="681" t="s">
        <v>78</v>
      </c>
      <c r="F189" s="673"/>
      <c r="G189" s="676"/>
      <c r="H189" s="676"/>
      <c r="I189" s="676"/>
      <c r="J189" s="681" t="s">
        <v>21</v>
      </c>
      <c r="K189" s="681" t="s">
        <v>79</v>
      </c>
      <c r="L189" s="681" t="s">
        <v>21</v>
      </c>
      <c r="M189" s="683" t="s">
        <v>79</v>
      </c>
      <c r="N189" s="684"/>
      <c r="P189" s="98"/>
    </row>
    <row r="190" spans="1:16" x14ac:dyDescent="0.25">
      <c r="A190" s="663"/>
      <c r="B190" s="668"/>
      <c r="C190" s="669"/>
      <c r="D190" s="682"/>
      <c r="E190" s="682"/>
      <c r="F190" s="674"/>
      <c r="G190" s="677"/>
      <c r="H190" s="677"/>
      <c r="I190" s="677"/>
      <c r="J190" s="677"/>
      <c r="K190" s="677"/>
      <c r="L190" s="677"/>
      <c r="M190" s="209" t="s">
        <v>24</v>
      </c>
      <c r="N190" s="210" t="s">
        <v>80</v>
      </c>
      <c r="P190" s="98"/>
    </row>
    <row r="191" spans="1:16" x14ac:dyDescent="0.25">
      <c r="A191" s="206">
        <v>1</v>
      </c>
      <c r="B191" s="655">
        <v>2</v>
      </c>
      <c r="C191" s="656"/>
      <c r="D191" s="207">
        <v>3</v>
      </c>
      <c r="E191" s="207">
        <v>4</v>
      </c>
      <c r="F191" s="221">
        <v>5</v>
      </c>
      <c r="G191" s="207">
        <v>6</v>
      </c>
      <c r="H191" s="207">
        <v>7</v>
      </c>
      <c r="I191" s="222">
        <v>8</v>
      </c>
      <c r="J191" s="222">
        <v>9</v>
      </c>
      <c r="K191" s="222">
        <v>10</v>
      </c>
      <c r="L191" s="222">
        <v>11</v>
      </c>
      <c r="M191" s="222">
        <v>12</v>
      </c>
      <c r="N191" s="223">
        <v>13</v>
      </c>
      <c r="P191" s="98"/>
    </row>
    <row r="192" spans="1:16" x14ac:dyDescent="0.25">
      <c r="A192" s="109">
        <v>1</v>
      </c>
      <c r="B192" s="110" t="s">
        <v>223</v>
      </c>
      <c r="C192" s="111"/>
      <c r="D192" s="112"/>
      <c r="E192" s="113" t="s">
        <v>82</v>
      </c>
      <c r="F192" s="379">
        <v>9181300</v>
      </c>
      <c r="G192" s="184">
        <f>F192</f>
        <v>9181300</v>
      </c>
      <c r="H192" s="183"/>
      <c r="I192" s="184">
        <f>F192/F198*100</f>
        <v>22.783399754827759</v>
      </c>
      <c r="J192" s="184">
        <f>M192/F192*100</f>
        <v>99.114504481936109</v>
      </c>
      <c r="K192" s="184">
        <f>J192</f>
        <v>99.114504481936109</v>
      </c>
      <c r="L192" s="184">
        <f>I192*J192/100</f>
        <v>22.581653771136178</v>
      </c>
      <c r="M192" s="184">
        <v>9100000</v>
      </c>
      <c r="N192" s="185">
        <f>M192/F198*100</f>
        <v>22.581653771136178</v>
      </c>
      <c r="O192" s="518">
        <f t="shared" ref="O192:O198" si="18">F192-M192</f>
        <v>81300</v>
      </c>
      <c r="P192" s="225"/>
    </row>
    <row r="193" spans="1:16" x14ac:dyDescent="0.25">
      <c r="A193" s="109">
        <v>2</v>
      </c>
      <c r="B193" s="110" t="s">
        <v>224</v>
      </c>
      <c r="C193" s="111"/>
      <c r="D193" s="112"/>
      <c r="E193" s="113"/>
      <c r="F193" s="188">
        <v>0</v>
      </c>
      <c r="G193" s="184">
        <f>F193</f>
        <v>0</v>
      </c>
      <c r="H193" s="186"/>
      <c r="I193" s="184">
        <f>F193/F198*100</f>
        <v>0</v>
      </c>
      <c r="J193" s="184">
        <v>0</v>
      </c>
      <c r="K193" s="184">
        <f>J193</f>
        <v>0</v>
      </c>
      <c r="L193" s="184">
        <f>I193*J193/100</f>
        <v>0</v>
      </c>
      <c r="M193" s="184">
        <v>0</v>
      </c>
      <c r="N193" s="185">
        <f>M193/F198*100</f>
        <v>0</v>
      </c>
      <c r="O193" s="518">
        <f t="shared" si="18"/>
        <v>0</v>
      </c>
      <c r="P193" s="225"/>
    </row>
    <row r="194" spans="1:16" x14ac:dyDescent="0.25">
      <c r="A194" s="109">
        <v>3</v>
      </c>
      <c r="B194" s="110" t="s">
        <v>225</v>
      </c>
      <c r="C194" s="118"/>
      <c r="D194" s="112"/>
      <c r="E194" s="113"/>
      <c r="F194" s="188">
        <v>14690000</v>
      </c>
      <c r="G194" s="184">
        <f>F194</f>
        <v>14690000</v>
      </c>
      <c r="H194" s="186"/>
      <c r="I194" s="184">
        <f>F194/F198*100</f>
        <v>36.453241087691261</v>
      </c>
      <c r="J194" s="184">
        <v>0</v>
      </c>
      <c r="K194" s="184">
        <f>J194</f>
        <v>0</v>
      </c>
      <c r="L194" s="184">
        <f>I194*J194/100</f>
        <v>0</v>
      </c>
      <c r="M194" s="184">
        <v>13209000</v>
      </c>
      <c r="N194" s="185">
        <f>M194/F198*100</f>
        <v>32.778138973949211</v>
      </c>
      <c r="O194" s="518">
        <f t="shared" si="18"/>
        <v>1481000</v>
      </c>
      <c r="P194" s="225"/>
    </row>
    <row r="195" spans="1:16" x14ac:dyDescent="0.25">
      <c r="A195" s="109">
        <v>4</v>
      </c>
      <c r="B195" s="110" t="s">
        <v>226</v>
      </c>
      <c r="C195" s="118"/>
      <c r="D195" s="112"/>
      <c r="E195" s="113"/>
      <c r="F195" s="188">
        <v>10000000</v>
      </c>
      <c r="G195" s="184">
        <f>F195</f>
        <v>10000000</v>
      </c>
      <c r="H195" s="186"/>
      <c r="I195" s="184">
        <f>F195/F198*100</f>
        <v>24.815004144105693</v>
      </c>
      <c r="J195" s="184">
        <v>0</v>
      </c>
      <c r="K195" s="184">
        <f>J195</f>
        <v>0</v>
      </c>
      <c r="L195" s="184">
        <f>I195*J195/100</f>
        <v>0</v>
      </c>
      <c r="M195" s="184">
        <v>9900000</v>
      </c>
      <c r="N195" s="185">
        <f>M195/F198*100</f>
        <v>24.566854102664635</v>
      </c>
      <c r="O195" s="518">
        <f t="shared" si="18"/>
        <v>100000</v>
      </c>
      <c r="P195" s="225"/>
    </row>
    <row r="196" spans="1:16" x14ac:dyDescent="0.25">
      <c r="A196" s="109">
        <v>5</v>
      </c>
      <c r="B196" s="110" t="s">
        <v>227</v>
      </c>
      <c r="C196" s="118"/>
      <c r="D196" s="112"/>
      <c r="E196" s="113"/>
      <c r="F196" s="188">
        <v>6426900</v>
      </c>
      <c r="G196" s="184">
        <f>F196</f>
        <v>6426900</v>
      </c>
      <c r="H196" s="186"/>
      <c r="I196" s="184">
        <f>F196/F198*100</f>
        <v>15.948355013375288</v>
      </c>
      <c r="J196" s="184">
        <v>0</v>
      </c>
      <c r="K196" s="184">
        <f>J196</f>
        <v>0</v>
      </c>
      <c r="L196" s="184">
        <f>I196*J196/100</f>
        <v>0</v>
      </c>
      <c r="M196" s="184">
        <v>6400000</v>
      </c>
      <c r="N196" s="185">
        <f>M196/F198*100</f>
        <v>15.881602652227642</v>
      </c>
      <c r="O196" s="518">
        <f t="shared" si="18"/>
        <v>26900</v>
      </c>
      <c r="P196" s="225"/>
    </row>
    <row r="197" spans="1:16" x14ac:dyDescent="0.25">
      <c r="A197" s="109"/>
      <c r="B197" s="110"/>
      <c r="C197" s="118"/>
      <c r="D197" s="112"/>
      <c r="E197" s="113"/>
      <c r="F197" s="203"/>
      <c r="G197" s="186"/>
      <c r="H197" s="186"/>
      <c r="I197" s="187"/>
      <c r="J197" s="187"/>
      <c r="K197" s="184"/>
      <c r="L197" s="184"/>
      <c r="M197" s="184"/>
      <c r="N197" s="185"/>
    </row>
    <row r="198" spans="1:16" ht="15.75" thickBot="1" x14ac:dyDescent="0.3">
      <c r="A198" s="657" t="s">
        <v>35</v>
      </c>
      <c r="B198" s="658"/>
      <c r="C198" s="658"/>
      <c r="D198" s="658"/>
      <c r="E198" s="659"/>
      <c r="F198" s="47">
        <f>SUM(F192:F196)</f>
        <v>40298200</v>
      </c>
      <c r="G198" s="41">
        <f>SUM(G192:G196)</f>
        <v>40298200</v>
      </c>
      <c r="H198" s="40"/>
      <c r="I198" s="41">
        <f>SUM(I192:I196)</f>
        <v>100.00000000000001</v>
      </c>
      <c r="J198" s="41">
        <f>M198/F198*100</f>
        <v>95.808249499977677</v>
      </c>
      <c r="K198" s="41">
        <f>J198</f>
        <v>95.808249499977677</v>
      </c>
      <c r="L198" s="42">
        <f t="shared" ref="L198" si="19">I198*J198/100</f>
        <v>95.808249499977677</v>
      </c>
      <c r="M198" s="41">
        <f>SUM(M192:M196)</f>
        <v>38609000</v>
      </c>
      <c r="N198" s="41">
        <f>SUM(N192:N196)</f>
        <v>95.808249499977663</v>
      </c>
      <c r="O198" s="519">
        <f t="shared" si="18"/>
        <v>1689200</v>
      </c>
      <c r="P198" s="225"/>
    </row>
    <row r="199" spans="1:16" ht="15.75" thickTop="1" x14ac:dyDescent="0.25">
      <c r="A199" s="100"/>
      <c r="B199" s="100"/>
      <c r="C199" s="100"/>
      <c r="D199" s="100"/>
      <c r="E199" s="100"/>
      <c r="F199" s="176"/>
      <c r="G199" s="177"/>
      <c r="H199" s="177"/>
      <c r="I199" s="269"/>
      <c r="J199" s="269"/>
      <c r="K199" s="269"/>
      <c r="L199" s="269"/>
      <c r="M199" s="269"/>
      <c r="N199" s="269"/>
      <c r="P199" s="98"/>
    </row>
    <row r="200" spans="1:16" x14ac:dyDescent="0.25">
      <c r="A200" s="100"/>
      <c r="B200" s="100"/>
      <c r="C200" s="100"/>
      <c r="D200" s="100"/>
      <c r="E200" s="100"/>
      <c r="F200" s="176"/>
      <c r="G200" s="177"/>
      <c r="H200" s="177"/>
      <c r="I200" s="269"/>
      <c r="J200" s="269"/>
      <c r="K200" s="269"/>
      <c r="L200" s="269"/>
      <c r="M200" s="269"/>
      <c r="N200" s="269"/>
      <c r="P200" s="98"/>
    </row>
    <row r="201" spans="1:16" x14ac:dyDescent="0.25">
      <c r="A201" s="126"/>
      <c r="B201" s="100"/>
      <c r="C201" s="100"/>
      <c r="D201" s="100"/>
      <c r="E201" s="100"/>
      <c r="F201" s="176"/>
      <c r="G201" s="177"/>
      <c r="H201" s="177"/>
      <c r="I201" s="374"/>
      <c r="J201" s="374"/>
      <c r="K201" s="177"/>
      <c r="L201" s="268" t="str">
        <f>L170</f>
        <v>Matalalang,  28 Mei 2025</v>
      </c>
      <c r="M201" s="169"/>
      <c r="N201" s="169"/>
      <c r="P201" s="98"/>
    </row>
    <row r="202" spans="1:16" x14ac:dyDescent="0.25">
      <c r="A202" s="126"/>
      <c r="B202" s="100"/>
      <c r="C202" s="100"/>
      <c r="D202" s="100"/>
      <c r="E202" s="100"/>
      <c r="F202" s="176"/>
      <c r="G202" s="177"/>
      <c r="H202" s="177"/>
      <c r="I202" s="374"/>
      <c r="J202" s="374"/>
      <c r="K202" s="177"/>
      <c r="L202" s="168"/>
      <c r="M202" s="169"/>
      <c r="N202" s="169"/>
      <c r="P202" s="98"/>
    </row>
    <row r="203" spans="1:16" x14ac:dyDescent="0.25">
      <c r="A203" s="126"/>
      <c r="B203" s="100"/>
      <c r="C203" s="100"/>
      <c r="D203" s="100"/>
      <c r="E203" s="100"/>
      <c r="F203" s="176"/>
      <c r="G203" s="177"/>
      <c r="H203" s="177"/>
      <c r="I203" s="374"/>
      <c r="J203" s="374"/>
      <c r="K203" s="177"/>
      <c r="L203" s="175" t="s">
        <v>87</v>
      </c>
      <c r="M203" s="169"/>
      <c r="N203" s="169"/>
      <c r="P203" s="98"/>
    </row>
    <row r="204" spans="1:16" x14ac:dyDescent="0.25">
      <c r="A204" s="126"/>
      <c r="B204" s="100"/>
      <c r="C204" s="100"/>
      <c r="D204" s="100"/>
      <c r="E204" s="100"/>
      <c r="F204" s="176"/>
      <c r="G204" s="177"/>
      <c r="H204" s="177"/>
      <c r="I204" s="374"/>
      <c r="J204" s="374"/>
      <c r="K204" s="177"/>
      <c r="L204" s="175"/>
      <c r="M204" s="169"/>
      <c r="N204" s="169"/>
      <c r="P204" s="98"/>
    </row>
    <row r="205" spans="1:16" ht="14.45" customHeight="1" x14ac:dyDescent="0.25">
      <c r="A205" s="126"/>
      <c r="B205" s="100"/>
      <c r="C205" s="100"/>
      <c r="D205" s="100"/>
      <c r="E205" s="100"/>
      <c r="F205" s="176"/>
      <c r="G205" s="177"/>
      <c r="H205" s="177"/>
      <c r="I205" s="374"/>
      <c r="J205" s="374"/>
      <c r="K205" s="177"/>
      <c r="L205" s="367"/>
      <c r="M205" s="368"/>
      <c r="N205" s="169"/>
      <c r="P205" s="98"/>
    </row>
    <row r="206" spans="1:16" ht="14.45" customHeight="1" x14ac:dyDescent="0.25">
      <c r="A206" s="126"/>
      <c r="B206" s="126"/>
      <c r="C206" s="130"/>
      <c r="D206" s="126"/>
      <c r="E206" s="126"/>
      <c r="F206" s="176"/>
      <c r="G206" s="177"/>
      <c r="H206" s="177"/>
      <c r="I206" s="269"/>
      <c r="J206" s="177"/>
      <c r="K206" s="177"/>
      <c r="L206" s="724" t="str">
        <f>L28</f>
        <v>ANDI NORMA, S.Ag</v>
      </c>
      <c r="M206" s="724"/>
      <c r="N206" s="269"/>
      <c r="P206" s="98"/>
    </row>
    <row r="207" spans="1:16" x14ac:dyDescent="0.25">
      <c r="A207" s="126"/>
      <c r="B207" s="126"/>
      <c r="C207" s="130"/>
      <c r="D207" s="126"/>
      <c r="E207" s="126"/>
      <c r="F207" s="176"/>
      <c r="G207" s="177"/>
      <c r="H207" s="177"/>
      <c r="I207" s="269"/>
      <c r="J207" s="177"/>
      <c r="K207" s="177"/>
      <c r="L207" s="725" t="str">
        <f>L29</f>
        <v>N I P . 197603162009062001</v>
      </c>
      <c r="M207" s="725"/>
      <c r="N207" s="269"/>
      <c r="P207" s="98"/>
    </row>
    <row r="208" spans="1:16" x14ac:dyDescent="0.25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369"/>
      <c r="M208" s="368"/>
      <c r="N208" s="99"/>
    </row>
    <row r="212" spans="1:16" x14ac:dyDescent="0.25">
      <c r="G212" s="384"/>
    </row>
    <row r="213" spans="1:16" x14ac:dyDescent="0.25">
      <c r="P213" s="98"/>
    </row>
    <row r="214" spans="1:16" ht="0.75" customHeight="1" x14ac:dyDescent="0.25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100"/>
      <c r="M214" s="99"/>
      <c r="N214" s="99"/>
      <c r="P214" s="98"/>
    </row>
    <row r="215" spans="1:16" x14ac:dyDescent="0.25">
      <c r="A215" s="99"/>
      <c r="B215" s="99"/>
      <c r="C215" s="99"/>
      <c r="D215" s="99"/>
      <c r="E215" s="99"/>
      <c r="F215" s="99"/>
      <c r="G215" s="382"/>
      <c r="H215" s="99"/>
      <c r="I215" s="99"/>
      <c r="J215" s="99"/>
      <c r="K215" s="99"/>
      <c r="L215" s="100"/>
      <c r="M215" s="99"/>
      <c r="N215" s="99"/>
      <c r="P215" s="224"/>
    </row>
    <row r="216" spans="1:16" x14ac:dyDescent="0.25">
      <c r="A216" s="103" t="s">
        <v>7</v>
      </c>
      <c r="B216" s="103"/>
      <c r="C216" s="103" t="s">
        <v>8</v>
      </c>
      <c r="D216" s="100"/>
      <c r="E216" s="102"/>
      <c r="F216" s="102"/>
      <c r="G216" s="383"/>
      <c r="H216" s="102"/>
      <c r="I216" s="102"/>
      <c r="J216" s="102"/>
      <c r="K216" s="102"/>
      <c r="L216" s="100"/>
      <c r="M216" s="100"/>
      <c r="N216" s="100"/>
      <c r="P216" s="224"/>
    </row>
    <row r="217" spans="1:16" x14ac:dyDescent="0.25">
      <c r="A217" s="103" t="s">
        <v>65</v>
      </c>
      <c r="B217" s="103"/>
      <c r="C217" s="103" t="s">
        <v>90</v>
      </c>
      <c r="D217" s="100"/>
      <c r="E217" s="102"/>
      <c r="F217" s="102"/>
      <c r="G217" s="383"/>
      <c r="H217" s="102"/>
      <c r="I217" s="102"/>
      <c r="J217" s="102"/>
      <c r="K217" s="103"/>
      <c r="L217" s="103"/>
      <c r="M217" s="103"/>
      <c r="N217" s="103"/>
      <c r="P217" s="224"/>
    </row>
    <row r="218" spans="1:16" x14ac:dyDescent="0.25">
      <c r="A218" s="103" t="s">
        <v>9</v>
      </c>
      <c r="B218" s="103"/>
      <c r="C218" s="103" t="s">
        <v>10</v>
      </c>
      <c r="D218" s="100"/>
      <c r="E218" s="102"/>
      <c r="F218" s="102"/>
      <c r="G218" s="383"/>
      <c r="H218" s="102"/>
      <c r="I218" s="102"/>
      <c r="J218" s="102"/>
      <c r="K218" s="151" t="str">
        <f>K85</f>
        <v>Keadaan Bulan : Mei 2025</v>
      </c>
      <c r="L218" s="103"/>
      <c r="M218" s="103"/>
      <c r="N218" s="103"/>
      <c r="P218" s="224"/>
    </row>
    <row r="219" spans="1:16" ht="15.75" thickBot="1" x14ac:dyDescent="0.3">
      <c r="A219" s="103"/>
      <c r="B219" s="103"/>
      <c r="C219" s="103"/>
      <c r="D219" s="100"/>
      <c r="E219" s="100"/>
      <c r="F219" s="100"/>
      <c r="G219" s="100"/>
      <c r="H219" s="100"/>
      <c r="I219" s="100"/>
      <c r="J219" s="100"/>
      <c r="K219" s="100"/>
      <c r="L219" s="99"/>
      <c r="M219" s="707" t="s">
        <v>67</v>
      </c>
      <c r="N219" s="707"/>
      <c r="P219" s="224"/>
    </row>
    <row r="220" spans="1:16" ht="15.75" thickTop="1" x14ac:dyDescent="0.25">
      <c r="A220" s="661" t="s">
        <v>68</v>
      </c>
      <c r="B220" s="664" t="s">
        <v>69</v>
      </c>
      <c r="C220" s="665"/>
      <c r="D220" s="670" t="s">
        <v>70</v>
      </c>
      <c r="E220" s="671"/>
      <c r="F220" s="675" t="s">
        <v>91</v>
      </c>
      <c r="G220" s="675" t="s">
        <v>72</v>
      </c>
      <c r="H220" s="675" t="s">
        <v>73</v>
      </c>
      <c r="I220" s="675" t="s">
        <v>74</v>
      </c>
      <c r="J220" s="691" t="s">
        <v>75</v>
      </c>
      <c r="K220" s="692"/>
      <c r="L220" s="670" t="s">
        <v>76</v>
      </c>
      <c r="M220" s="693"/>
      <c r="N220" s="694"/>
      <c r="P220" s="224"/>
    </row>
    <row r="221" spans="1:16" x14ac:dyDescent="0.25">
      <c r="A221" s="689"/>
      <c r="B221" s="666"/>
      <c r="C221" s="667"/>
      <c r="D221" s="681" t="s">
        <v>77</v>
      </c>
      <c r="E221" s="681" t="s">
        <v>78</v>
      </c>
      <c r="F221" s="687"/>
      <c r="G221" s="687"/>
      <c r="H221" s="687"/>
      <c r="I221" s="687"/>
      <c r="J221" s="681" t="s">
        <v>21</v>
      </c>
      <c r="K221" s="681" t="s">
        <v>79</v>
      </c>
      <c r="L221" s="681" t="s">
        <v>21</v>
      </c>
      <c r="M221" s="683" t="s">
        <v>79</v>
      </c>
      <c r="N221" s="708"/>
      <c r="P221" s="224"/>
    </row>
    <row r="222" spans="1:16" x14ac:dyDescent="0.25">
      <c r="A222" s="690"/>
      <c r="B222" s="668"/>
      <c r="C222" s="669"/>
      <c r="D222" s="688"/>
      <c r="E222" s="688"/>
      <c r="F222" s="688"/>
      <c r="G222" s="688"/>
      <c r="H222" s="688"/>
      <c r="I222" s="688"/>
      <c r="J222" s="688"/>
      <c r="K222" s="688"/>
      <c r="L222" s="688"/>
      <c r="M222" s="209" t="s">
        <v>24</v>
      </c>
      <c r="N222" s="210" t="s">
        <v>80</v>
      </c>
      <c r="P222" s="224"/>
    </row>
    <row r="223" spans="1:16" x14ac:dyDescent="0.25">
      <c r="A223" s="206">
        <v>1</v>
      </c>
      <c r="B223" s="655">
        <v>2</v>
      </c>
      <c r="C223" s="656"/>
      <c r="D223" s="207">
        <v>3</v>
      </c>
      <c r="E223" s="207">
        <v>4</v>
      </c>
      <c r="F223" s="207">
        <v>5</v>
      </c>
      <c r="G223" s="207">
        <v>6</v>
      </c>
      <c r="H223" s="207">
        <v>7</v>
      </c>
      <c r="I223" s="207">
        <v>8</v>
      </c>
      <c r="J223" s="207">
        <v>9</v>
      </c>
      <c r="K223" s="207">
        <v>10</v>
      </c>
      <c r="L223" s="207">
        <v>11</v>
      </c>
      <c r="M223" s="207">
        <v>12</v>
      </c>
      <c r="N223" s="208">
        <v>13</v>
      </c>
      <c r="P223" s="224"/>
    </row>
    <row r="224" spans="1:16" x14ac:dyDescent="0.25">
      <c r="A224" s="105"/>
      <c r="B224" s="106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8"/>
      <c r="P224" s="225"/>
    </row>
    <row r="225" spans="1:18" s="230" customFormat="1" x14ac:dyDescent="0.25">
      <c r="A225" s="389">
        <v>1</v>
      </c>
      <c r="B225" s="231" t="s">
        <v>213</v>
      </c>
      <c r="C225" s="232"/>
      <c r="D225" s="390"/>
      <c r="E225" s="233"/>
      <c r="F225" s="391">
        <v>3876400</v>
      </c>
      <c r="G225" s="392">
        <f t="shared" ref="G225:G232" si="20">F225</f>
        <v>3876400</v>
      </c>
      <c r="H225" s="235"/>
      <c r="I225" s="235">
        <f>F225/F234*100</f>
        <v>3.986831238474505</v>
      </c>
      <c r="J225" s="235">
        <f t="shared" ref="J225:J232" si="21">M225/F225*100</f>
        <v>43.781214528944382</v>
      </c>
      <c r="K225" s="235">
        <f t="shared" ref="K225:K232" si="22">J225</f>
        <v>43.781214528944382</v>
      </c>
      <c r="L225" s="235">
        <f t="shared" ref="L225:L232" si="23">I225*J225/100</f>
        <v>1.7454831374234934</v>
      </c>
      <c r="M225" s="393">
        <v>1697135</v>
      </c>
      <c r="N225" s="236">
        <f>M225/F234*100</f>
        <v>1.7454831374234931</v>
      </c>
      <c r="O225" s="518">
        <f t="shared" ref="O225:O234" si="24">F225-M225</f>
        <v>2179265</v>
      </c>
      <c r="P225" s="394"/>
      <c r="R225" s="230" t="s">
        <v>128</v>
      </c>
    </row>
    <row r="226" spans="1:18" x14ac:dyDescent="0.25">
      <c r="A226" s="138">
        <v>2</v>
      </c>
      <c r="B226" s="139" t="s">
        <v>214</v>
      </c>
      <c r="C226" s="111"/>
      <c r="D226" s="113"/>
      <c r="E226" s="113"/>
      <c r="F226" s="140">
        <v>9397700</v>
      </c>
      <c r="G226" s="114">
        <f t="shared" si="20"/>
        <v>9397700</v>
      </c>
      <c r="H226" s="142"/>
      <c r="I226" s="115">
        <f>F226/F234*100</f>
        <v>9.6654225389051334</v>
      </c>
      <c r="J226" s="115">
        <f t="shared" si="21"/>
        <v>42.151058237653892</v>
      </c>
      <c r="K226" s="115">
        <f t="shared" si="22"/>
        <v>42.151058237653892</v>
      </c>
      <c r="L226" s="115">
        <f t="shared" si="23"/>
        <v>4.0740778832892284</v>
      </c>
      <c r="M226" s="116">
        <v>3961230</v>
      </c>
      <c r="N226" s="117">
        <f>M226/F234*100</f>
        <v>4.0740778832892284</v>
      </c>
      <c r="O226" s="518">
        <f t="shared" si="24"/>
        <v>5436470</v>
      </c>
      <c r="P226" s="225"/>
    </row>
    <row r="227" spans="1:18" x14ac:dyDescent="0.25">
      <c r="A227" s="138">
        <v>3</v>
      </c>
      <c r="B227" s="139" t="s">
        <v>228</v>
      </c>
      <c r="C227" s="111"/>
      <c r="D227" s="113"/>
      <c r="E227" s="113"/>
      <c r="F227" s="140">
        <v>1040000</v>
      </c>
      <c r="G227" s="114">
        <f t="shared" ref="G227" si="25">F227</f>
        <v>1040000</v>
      </c>
      <c r="H227" s="142"/>
      <c r="I227" s="115">
        <f>F227/F234*100</f>
        <v>1.069627615316656</v>
      </c>
      <c r="J227" s="115">
        <f t="shared" ref="J227" si="26">M227/F227*100</f>
        <v>44.591346153846153</v>
      </c>
      <c r="K227" s="115">
        <f t="shared" ref="K227" si="27">J227</f>
        <v>44.591346153846153</v>
      </c>
      <c r="L227" s="115">
        <f t="shared" ref="L227" si="28">I227*J227/100</f>
        <v>0.47696135250298</v>
      </c>
      <c r="M227" s="116">
        <v>463750</v>
      </c>
      <c r="N227" s="117">
        <f>M227/F234*100</f>
        <v>0.47696135250298005</v>
      </c>
      <c r="O227" s="518">
        <f t="shared" si="24"/>
        <v>576250</v>
      </c>
      <c r="P227" s="225"/>
    </row>
    <row r="228" spans="1:18" x14ac:dyDescent="0.25">
      <c r="A228" s="138">
        <v>4</v>
      </c>
      <c r="B228" s="139" t="s">
        <v>210</v>
      </c>
      <c r="C228" s="111"/>
      <c r="D228" s="113"/>
      <c r="E228" s="113"/>
      <c r="F228" s="140">
        <v>1528400</v>
      </c>
      <c r="G228" s="114">
        <f t="shared" ref="G228:G229" si="29">F228</f>
        <v>1528400</v>
      </c>
      <c r="H228" s="142"/>
      <c r="I228" s="115">
        <f>F228/F234*100</f>
        <v>1.5719411992788244</v>
      </c>
      <c r="J228" s="115">
        <f t="shared" ref="J228:J229" si="30">M228/F228*100</f>
        <v>59.040827008636484</v>
      </c>
      <c r="K228" s="115">
        <f t="shared" ref="K228:K229" si="31">J228</f>
        <v>59.040827008636484</v>
      </c>
      <c r="L228" s="115">
        <f t="shared" ref="L228:L229" si="32">I228*J228/100</f>
        <v>0.92808708414369634</v>
      </c>
      <c r="M228" s="116">
        <v>902380</v>
      </c>
      <c r="N228" s="117">
        <f>M228/F234*100</f>
        <v>0.92808708414369623</v>
      </c>
      <c r="O228" s="518">
        <f t="shared" si="24"/>
        <v>626020</v>
      </c>
      <c r="P228" s="225"/>
    </row>
    <row r="229" spans="1:18" x14ac:dyDescent="0.25">
      <c r="A229" s="138">
        <v>5</v>
      </c>
      <c r="B229" s="139" t="s">
        <v>229</v>
      </c>
      <c r="C229" s="111"/>
      <c r="D229" s="113"/>
      <c r="E229" s="113"/>
      <c r="F229" s="140">
        <v>20562000</v>
      </c>
      <c r="G229" s="114">
        <f t="shared" si="29"/>
        <v>20562000</v>
      </c>
      <c r="H229" s="142"/>
      <c r="I229" s="115">
        <f>F229/F234*100</f>
        <v>21.147772140520271</v>
      </c>
      <c r="J229" s="115">
        <f t="shared" si="30"/>
        <v>55.952728333819671</v>
      </c>
      <c r="K229" s="115">
        <f t="shared" si="31"/>
        <v>55.952728333819671</v>
      </c>
      <c r="L229" s="115">
        <f t="shared" si="32"/>
        <v>11.832755494440507</v>
      </c>
      <c r="M229" s="116">
        <v>11505000</v>
      </c>
      <c r="N229" s="117">
        <f>M229/F234*100</f>
        <v>11.832755494440507</v>
      </c>
      <c r="O229" s="518">
        <f t="shared" si="24"/>
        <v>9057000</v>
      </c>
      <c r="P229" s="225"/>
    </row>
    <row r="230" spans="1:18" x14ac:dyDescent="0.25">
      <c r="A230" s="138">
        <v>6</v>
      </c>
      <c r="B230" s="139" t="s">
        <v>230</v>
      </c>
      <c r="C230" s="111"/>
      <c r="D230" s="113"/>
      <c r="E230" s="113"/>
      <c r="F230" s="140">
        <v>35400000</v>
      </c>
      <c r="G230" s="114">
        <f t="shared" ref="G230" si="33">F230</f>
        <v>35400000</v>
      </c>
      <c r="H230" s="142"/>
      <c r="I230" s="115">
        <f>F230/F234*100</f>
        <v>36.408478444432326</v>
      </c>
      <c r="J230" s="115">
        <f t="shared" ref="J230" si="34">M230/F230*100</f>
        <v>41.666666666666671</v>
      </c>
      <c r="K230" s="115">
        <f t="shared" ref="K230" si="35">J230</f>
        <v>41.666666666666671</v>
      </c>
      <c r="L230" s="115">
        <f t="shared" ref="L230" si="36">I230*J230/100</f>
        <v>15.170199351846804</v>
      </c>
      <c r="M230" s="116">
        <v>14750000</v>
      </c>
      <c r="N230" s="117">
        <f>M230/F234*100</f>
        <v>15.170199351846806</v>
      </c>
      <c r="O230" s="518">
        <f t="shared" si="24"/>
        <v>20650000</v>
      </c>
      <c r="P230" s="225"/>
    </row>
    <row r="231" spans="1:18" s="230" customFormat="1" x14ac:dyDescent="0.25">
      <c r="A231" s="552">
        <v>7</v>
      </c>
      <c r="B231" s="231" t="s">
        <v>231</v>
      </c>
      <c r="C231" s="232"/>
      <c r="D231" s="233"/>
      <c r="E231" s="233"/>
      <c r="F231" s="391">
        <v>24000000</v>
      </c>
      <c r="G231" s="392">
        <f t="shared" ref="G231" si="37">F231</f>
        <v>24000000</v>
      </c>
      <c r="H231" s="234"/>
      <c r="I231" s="235">
        <f>F231/F234*100</f>
        <v>24.683714199615139</v>
      </c>
      <c r="J231" s="235">
        <f t="shared" ref="J231" si="38">M231/F231*100</f>
        <v>41.666666666666671</v>
      </c>
      <c r="K231" s="235">
        <f t="shared" ref="K231" si="39">J231</f>
        <v>41.666666666666671</v>
      </c>
      <c r="L231" s="235">
        <f t="shared" ref="L231" si="40">I231*J231/100</f>
        <v>10.284880916506308</v>
      </c>
      <c r="M231" s="393">
        <v>10000000</v>
      </c>
      <c r="N231" s="236">
        <f>M231/F234*100</f>
        <v>10.284880916506308</v>
      </c>
      <c r="O231" s="518">
        <f t="shared" si="24"/>
        <v>14000000</v>
      </c>
      <c r="P231" s="237"/>
    </row>
    <row r="232" spans="1:18" x14ac:dyDescent="0.25">
      <c r="A232" s="141">
        <v>8</v>
      </c>
      <c r="B232" s="231" t="s">
        <v>232</v>
      </c>
      <c r="C232" s="111"/>
      <c r="D232" s="113"/>
      <c r="E232" s="113"/>
      <c r="F232" s="140">
        <v>1425600</v>
      </c>
      <c r="G232" s="114">
        <f t="shared" si="20"/>
        <v>1425600</v>
      </c>
      <c r="H232" s="142"/>
      <c r="I232" s="115">
        <f>F232/F234*100</f>
        <v>1.4662126234571393</v>
      </c>
      <c r="J232" s="115">
        <f t="shared" si="21"/>
        <v>41.666666666666671</v>
      </c>
      <c r="K232" s="115">
        <f t="shared" si="22"/>
        <v>41.666666666666671</v>
      </c>
      <c r="L232" s="115">
        <f t="shared" si="23"/>
        <v>0.61092192644047483</v>
      </c>
      <c r="M232" s="116">
        <v>594000</v>
      </c>
      <c r="N232" s="117">
        <f>M232/F234*100</f>
        <v>0.61092192644047472</v>
      </c>
      <c r="O232" s="518">
        <f t="shared" si="24"/>
        <v>831600</v>
      </c>
      <c r="P232" s="224"/>
    </row>
    <row r="233" spans="1:18" x14ac:dyDescent="0.25">
      <c r="A233" s="143"/>
      <c r="B233" s="120"/>
      <c r="C233" s="135"/>
      <c r="D233" s="122"/>
      <c r="E233" s="122"/>
      <c r="F233" s="137"/>
      <c r="G233" s="144"/>
      <c r="H233" s="124"/>
      <c r="I233" s="124"/>
      <c r="J233" s="124"/>
      <c r="K233" s="124"/>
      <c r="L233" s="124"/>
      <c r="M233" s="124"/>
      <c r="N233" s="125"/>
      <c r="P233" s="225"/>
    </row>
    <row r="234" spans="1:18" ht="15.75" thickBot="1" x14ac:dyDescent="0.3">
      <c r="A234" s="635" t="s">
        <v>35</v>
      </c>
      <c r="B234" s="636"/>
      <c r="C234" s="636"/>
      <c r="D234" s="636"/>
      <c r="E234" s="637"/>
      <c r="F234" s="46">
        <f>SUM(F225:F232)</f>
        <v>97230100</v>
      </c>
      <c r="G234" s="46">
        <f>SUM(G225:G232)</f>
        <v>97230100</v>
      </c>
      <c r="H234" s="43"/>
      <c r="I234" s="43">
        <f>SUM(I225:I232)</f>
        <v>99.999999999999986</v>
      </c>
      <c r="J234" s="43">
        <f>M234/F234*100</f>
        <v>45.123367146593488</v>
      </c>
      <c r="K234" s="43">
        <f>J234</f>
        <v>45.123367146593488</v>
      </c>
      <c r="L234" s="48">
        <f>I234*J234/100</f>
        <v>45.12336714659348</v>
      </c>
      <c r="M234" s="43">
        <f>SUM(M225:M232)</f>
        <v>43873495</v>
      </c>
      <c r="N234" s="49">
        <f>SUM(N225:N232)</f>
        <v>45.123367146593495</v>
      </c>
      <c r="O234" s="519">
        <f t="shared" si="24"/>
        <v>53356605</v>
      </c>
      <c r="P234" s="224"/>
    </row>
    <row r="235" spans="1:18" ht="15.75" thickTop="1" x14ac:dyDescent="0.25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P235" s="224"/>
    </row>
    <row r="236" spans="1:18" x14ac:dyDescent="0.25">
      <c r="A236" s="126"/>
      <c r="B236" s="127"/>
      <c r="C236" s="127"/>
      <c r="D236" s="126"/>
      <c r="E236" s="126"/>
      <c r="F236" s="126"/>
      <c r="G236" s="126"/>
      <c r="H236" s="126"/>
      <c r="I236" s="100"/>
      <c r="J236" s="100"/>
      <c r="K236" s="100"/>
      <c r="L236" s="268" t="str">
        <f>L170</f>
        <v>Matalalang,  28 Mei 2025</v>
      </c>
      <c r="M236" s="99"/>
      <c r="N236" s="99"/>
      <c r="P236" s="224"/>
    </row>
    <row r="237" spans="1:18" x14ac:dyDescent="0.25">
      <c r="A237" s="126"/>
      <c r="B237" s="126"/>
      <c r="C237" s="126"/>
      <c r="D237" s="126"/>
      <c r="E237" s="126"/>
      <c r="F237" s="126"/>
      <c r="G237" s="126"/>
      <c r="H237" s="126"/>
      <c r="I237" s="129"/>
      <c r="J237" s="129"/>
      <c r="K237" s="129"/>
      <c r="L237" s="99"/>
      <c r="M237" s="99"/>
      <c r="N237" s="99"/>
      <c r="P237" s="224"/>
    </row>
    <row r="238" spans="1:18" x14ac:dyDescent="0.25">
      <c r="A238" s="126"/>
      <c r="B238" s="126"/>
      <c r="C238" s="126"/>
      <c r="D238" s="126"/>
      <c r="E238" s="126"/>
      <c r="F238" s="126"/>
      <c r="G238" s="126"/>
      <c r="H238" s="126"/>
      <c r="I238" s="129"/>
      <c r="J238" s="129"/>
      <c r="K238" s="129"/>
      <c r="L238" s="103" t="s">
        <v>87</v>
      </c>
      <c r="M238" s="99"/>
      <c r="N238" s="99"/>
      <c r="P238" s="224"/>
    </row>
    <row r="239" spans="1:18" x14ac:dyDescent="0.25">
      <c r="A239" s="126"/>
      <c r="B239" s="126"/>
      <c r="C239" s="130"/>
      <c r="D239" s="126"/>
      <c r="E239" s="126"/>
      <c r="F239" s="126"/>
      <c r="G239" s="126"/>
      <c r="H239" s="126"/>
      <c r="I239" s="129"/>
      <c r="J239" s="129"/>
      <c r="K239" s="129"/>
      <c r="L239" s="103"/>
      <c r="M239" s="145"/>
      <c r="N239" s="99"/>
      <c r="P239" s="224"/>
    </row>
    <row r="240" spans="1:18" ht="15" customHeight="1" x14ac:dyDescent="0.25">
      <c r="A240" s="126"/>
      <c r="B240" s="126"/>
      <c r="C240" s="130"/>
      <c r="D240" s="126"/>
      <c r="E240" s="126"/>
      <c r="F240" s="126"/>
      <c r="G240" s="126"/>
      <c r="H240" s="126"/>
      <c r="I240" s="129"/>
      <c r="J240" s="129"/>
      <c r="K240" s="129"/>
      <c r="L240" s="367"/>
      <c r="M240" s="368"/>
      <c r="N240" s="100"/>
      <c r="P240" s="224"/>
    </row>
    <row r="241" spans="1:16" ht="15" customHeight="1" x14ac:dyDescent="0.25">
      <c r="A241" s="126"/>
      <c r="B241" s="126"/>
      <c r="C241" s="130"/>
      <c r="D241" s="126"/>
      <c r="E241" s="126"/>
      <c r="F241" s="126"/>
      <c r="G241" s="126"/>
      <c r="H241" s="126"/>
      <c r="I241" s="129"/>
      <c r="J241" s="129"/>
      <c r="K241" s="129"/>
      <c r="L241" s="724" t="str">
        <f>L28</f>
        <v>ANDI NORMA, S.Ag</v>
      </c>
      <c r="M241" s="724"/>
      <c r="N241" s="100"/>
      <c r="P241" s="224"/>
    </row>
    <row r="242" spans="1:16" x14ac:dyDescent="0.25">
      <c r="A242" s="99"/>
      <c r="B242" s="99"/>
      <c r="C242" s="99"/>
      <c r="D242" s="419"/>
      <c r="E242" s="99"/>
      <c r="F242" s="99"/>
      <c r="G242" s="99"/>
      <c r="H242" s="99"/>
      <c r="I242" s="99"/>
      <c r="J242" s="99"/>
      <c r="K242" s="99"/>
      <c r="L242" s="725" t="str">
        <f>L29</f>
        <v>N I P . 197603162009062001</v>
      </c>
      <c r="M242" s="725"/>
      <c r="N242" s="99"/>
      <c r="P242" s="224"/>
    </row>
    <row r="243" spans="1:16" x14ac:dyDescent="0.25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369"/>
      <c r="M243" s="368"/>
      <c r="N243" s="99"/>
    </row>
    <row r="253" spans="1:16" x14ac:dyDescent="0.25">
      <c r="P253" s="224"/>
    </row>
    <row r="254" spans="1:16" hidden="1" x14ac:dyDescent="0.25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P254" s="224"/>
    </row>
    <row r="255" spans="1:16" hidden="1" x14ac:dyDescent="0.25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P255" s="224"/>
    </row>
    <row r="256" spans="1:16" x14ac:dyDescent="0.25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P256" s="224"/>
    </row>
    <row r="257" spans="1:16" x14ac:dyDescent="0.25">
      <c r="A257" s="146" t="s">
        <v>7</v>
      </c>
      <c r="B257" s="146"/>
      <c r="C257" s="146" t="s">
        <v>8</v>
      </c>
      <c r="D257" s="147"/>
      <c r="E257" s="148"/>
      <c r="F257" s="148"/>
      <c r="G257" s="148"/>
      <c r="H257" s="148"/>
      <c r="I257" s="148"/>
      <c r="J257" s="148"/>
      <c r="K257" s="148"/>
      <c r="L257" s="147"/>
      <c r="M257" s="147"/>
      <c r="N257" s="147"/>
      <c r="P257" s="224"/>
    </row>
    <row r="258" spans="1:16" x14ac:dyDescent="0.25">
      <c r="A258" s="146" t="s">
        <v>65</v>
      </c>
      <c r="B258" s="146"/>
      <c r="C258" s="146" t="s">
        <v>96</v>
      </c>
      <c r="D258" s="147"/>
      <c r="E258" s="148"/>
      <c r="F258" s="148"/>
      <c r="G258" s="148"/>
      <c r="H258" s="148"/>
      <c r="I258" s="148"/>
      <c r="J258" s="148"/>
      <c r="K258" s="149"/>
      <c r="L258" s="146"/>
      <c r="M258" s="146"/>
      <c r="N258" s="146"/>
      <c r="P258" s="224"/>
    </row>
    <row r="259" spans="1:16" x14ac:dyDescent="0.25">
      <c r="A259" s="146" t="s">
        <v>9</v>
      </c>
      <c r="B259" s="146"/>
      <c r="C259" s="146" t="s">
        <v>10</v>
      </c>
      <c r="D259" s="147"/>
      <c r="E259" s="148"/>
      <c r="F259" s="148"/>
      <c r="G259" s="148"/>
      <c r="H259" s="148"/>
      <c r="I259" s="148"/>
      <c r="J259" s="148"/>
      <c r="K259" s="274" t="str">
        <f>K85</f>
        <v>Keadaan Bulan : Mei 2025</v>
      </c>
      <c r="L259" s="146"/>
      <c r="M259" s="146"/>
      <c r="N259" s="146"/>
      <c r="P259" s="224"/>
    </row>
    <row r="260" spans="1:16" ht="17.45" customHeight="1" thickBot="1" x14ac:dyDescent="0.3">
      <c r="A260" s="146"/>
      <c r="B260" s="146"/>
      <c r="C260" s="146"/>
      <c r="D260" s="147"/>
      <c r="E260" s="147"/>
      <c r="F260" s="147"/>
      <c r="G260" s="147"/>
      <c r="H260" s="147"/>
      <c r="I260" s="147"/>
      <c r="J260" s="147"/>
      <c r="K260" s="147"/>
      <c r="L260" s="149"/>
      <c r="M260" s="710" t="s">
        <v>67</v>
      </c>
      <c r="N260" s="710"/>
      <c r="P260" s="224"/>
    </row>
    <row r="261" spans="1:16" ht="15.75" thickTop="1" x14ac:dyDescent="0.25">
      <c r="A261" s="661" t="s">
        <v>68</v>
      </c>
      <c r="B261" s="664" t="s">
        <v>69</v>
      </c>
      <c r="C261" s="701"/>
      <c r="D261" s="670" t="s">
        <v>70</v>
      </c>
      <c r="E261" s="671"/>
      <c r="F261" s="675" t="s">
        <v>71</v>
      </c>
      <c r="G261" s="675" t="s">
        <v>72</v>
      </c>
      <c r="H261" s="675" t="s">
        <v>73</v>
      </c>
      <c r="I261" s="675" t="s">
        <v>74</v>
      </c>
      <c r="J261" s="691" t="s">
        <v>75</v>
      </c>
      <c r="K261" s="698"/>
      <c r="L261" s="670" t="s">
        <v>76</v>
      </c>
      <c r="M261" s="699"/>
      <c r="N261" s="700"/>
      <c r="P261" s="224"/>
    </row>
    <row r="262" spans="1:16" ht="15" customHeight="1" x14ac:dyDescent="0.25">
      <c r="A262" s="662"/>
      <c r="B262" s="702"/>
      <c r="C262" s="703"/>
      <c r="D262" s="681" t="s">
        <v>77</v>
      </c>
      <c r="E262" s="681" t="s">
        <v>78</v>
      </c>
      <c r="F262" s="685"/>
      <c r="G262" s="685"/>
      <c r="H262" s="685"/>
      <c r="I262" s="685"/>
      <c r="J262" s="681" t="s">
        <v>21</v>
      </c>
      <c r="K262" s="681" t="s">
        <v>79</v>
      </c>
      <c r="L262" s="681" t="s">
        <v>21</v>
      </c>
      <c r="M262" s="683" t="s">
        <v>79</v>
      </c>
      <c r="N262" s="706"/>
      <c r="P262" s="224"/>
    </row>
    <row r="263" spans="1:16" x14ac:dyDescent="0.25">
      <c r="A263" s="663"/>
      <c r="B263" s="704"/>
      <c r="C263" s="705"/>
      <c r="D263" s="682"/>
      <c r="E263" s="682"/>
      <c r="F263" s="682"/>
      <c r="G263" s="682"/>
      <c r="H263" s="682"/>
      <c r="I263" s="682"/>
      <c r="J263" s="682"/>
      <c r="K263" s="682"/>
      <c r="L263" s="682"/>
      <c r="M263" s="209" t="s">
        <v>24</v>
      </c>
      <c r="N263" s="210" t="s">
        <v>80</v>
      </c>
      <c r="P263" s="224"/>
    </row>
    <row r="264" spans="1:16" x14ac:dyDescent="0.25">
      <c r="A264" s="206">
        <v>1</v>
      </c>
      <c r="B264" s="655">
        <v>2</v>
      </c>
      <c r="C264" s="686"/>
      <c r="D264" s="207">
        <v>3</v>
      </c>
      <c r="E264" s="207">
        <v>4</v>
      </c>
      <c r="F264" s="207">
        <v>5</v>
      </c>
      <c r="G264" s="207">
        <v>6</v>
      </c>
      <c r="H264" s="207">
        <v>7</v>
      </c>
      <c r="I264" s="207">
        <v>8</v>
      </c>
      <c r="J264" s="207">
        <v>9</v>
      </c>
      <c r="K264" s="207">
        <v>10</v>
      </c>
      <c r="L264" s="207">
        <v>11</v>
      </c>
      <c r="M264" s="207">
        <v>12</v>
      </c>
      <c r="N264" s="208">
        <v>13</v>
      </c>
      <c r="P264" s="224"/>
    </row>
    <row r="265" spans="1:16" ht="14.45" customHeight="1" x14ac:dyDescent="0.25">
      <c r="A265" s="109">
        <v>1</v>
      </c>
      <c r="B265" s="110" t="s">
        <v>213</v>
      </c>
      <c r="C265" s="111"/>
      <c r="D265" s="112"/>
      <c r="E265" s="113"/>
      <c r="F265" s="360">
        <v>75300</v>
      </c>
      <c r="G265" s="184">
        <f>F265</f>
        <v>75300</v>
      </c>
      <c r="H265" s="183"/>
      <c r="I265" s="184">
        <f>F265/F269*100</f>
        <v>2.5100000000000002</v>
      </c>
      <c r="J265" s="184">
        <f>M265/F265*100</f>
        <v>91.553784860557769</v>
      </c>
      <c r="K265" s="184">
        <f>J265</f>
        <v>91.553784860557769</v>
      </c>
      <c r="L265" s="184">
        <f>I265*J265/100</f>
        <v>2.298</v>
      </c>
      <c r="M265" s="184">
        <v>68940</v>
      </c>
      <c r="N265" s="185">
        <f>M265/F269*100</f>
        <v>2.298</v>
      </c>
      <c r="O265" s="518">
        <f t="shared" ref="O265:O269" si="41">F265-M265</f>
        <v>6360</v>
      </c>
      <c r="P265" s="225"/>
    </row>
    <row r="266" spans="1:16" x14ac:dyDescent="0.25">
      <c r="A266" s="109">
        <v>2</v>
      </c>
      <c r="B266" s="110" t="s">
        <v>214</v>
      </c>
      <c r="C266" s="111"/>
      <c r="D266" s="113"/>
      <c r="E266" s="113"/>
      <c r="F266" s="360">
        <v>168200</v>
      </c>
      <c r="G266" s="184">
        <f>F266</f>
        <v>168200</v>
      </c>
      <c r="H266" s="186"/>
      <c r="I266" s="184">
        <f>F266/F269*100</f>
        <v>5.6066666666666665</v>
      </c>
      <c r="J266" s="184">
        <f>M266/F266*100</f>
        <v>92.390011890606417</v>
      </c>
      <c r="K266" s="184">
        <f>J266</f>
        <v>92.390011890606417</v>
      </c>
      <c r="L266" s="184">
        <f>I266*J266/100</f>
        <v>5.18</v>
      </c>
      <c r="M266" s="184">
        <v>155400</v>
      </c>
      <c r="N266" s="185">
        <f>M266/F269*100</f>
        <v>5.18</v>
      </c>
      <c r="O266" s="518">
        <f t="shared" si="41"/>
        <v>12800</v>
      </c>
      <c r="P266" s="225"/>
    </row>
    <row r="267" spans="1:16" x14ac:dyDescent="0.25">
      <c r="A267" s="109">
        <v>3</v>
      </c>
      <c r="B267" s="110" t="s">
        <v>210</v>
      </c>
      <c r="C267" s="111"/>
      <c r="D267" s="113"/>
      <c r="E267" s="113"/>
      <c r="F267" s="360">
        <v>56500</v>
      </c>
      <c r="G267" s="184">
        <f>F267</f>
        <v>56500</v>
      </c>
      <c r="H267" s="186"/>
      <c r="I267" s="184">
        <f>F267/F269*100</f>
        <v>1.8833333333333333</v>
      </c>
      <c r="J267" s="184">
        <f>M267/F267*100</f>
        <v>92.336283185840699</v>
      </c>
      <c r="K267" s="184">
        <f>J267</f>
        <v>92.336283185840699</v>
      </c>
      <c r="L267" s="184">
        <f>I267*J267/100</f>
        <v>1.7389999999999999</v>
      </c>
      <c r="M267" s="184">
        <v>52170</v>
      </c>
      <c r="N267" s="185">
        <f>M267/F269*100</f>
        <v>1.7389999999999999</v>
      </c>
      <c r="O267" s="518">
        <f t="shared" si="41"/>
        <v>4330</v>
      </c>
      <c r="P267" s="225"/>
    </row>
    <row r="268" spans="1:16" x14ac:dyDescent="0.25">
      <c r="A268" s="109">
        <v>4</v>
      </c>
      <c r="B268" s="110" t="s">
        <v>89</v>
      </c>
      <c r="C268" s="111"/>
      <c r="D268" s="113"/>
      <c r="E268" s="113"/>
      <c r="F268" s="360">
        <v>2700000</v>
      </c>
      <c r="G268" s="184">
        <f>F268</f>
        <v>2700000</v>
      </c>
      <c r="H268" s="186"/>
      <c r="I268" s="184">
        <f>F268/F269*100</f>
        <v>90</v>
      </c>
      <c r="J268" s="184">
        <f>M268/F268*100</f>
        <v>100</v>
      </c>
      <c r="K268" s="184">
        <f>J268</f>
        <v>100</v>
      </c>
      <c r="L268" s="184">
        <f>I268*J268/100</f>
        <v>90</v>
      </c>
      <c r="M268" s="184">
        <v>2700000</v>
      </c>
      <c r="N268" s="185">
        <f>M268/F269*100</f>
        <v>90</v>
      </c>
      <c r="O268" s="518">
        <f t="shared" si="41"/>
        <v>0</v>
      </c>
      <c r="P268" s="225"/>
    </row>
    <row r="269" spans="1:16" ht="15.75" thickBot="1" x14ac:dyDescent="0.3">
      <c r="A269" s="657" t="s">
        <v>35</v>
      </c>
      <c r="B269" s="658"/>
      <c r="C269" s="658"/>
      <c r="D269" s="658"/>
      <c r="E269" s="659"/>
      <c r="F269" s="43">
        <f>SUM(F265:F268)</f>
        <v>3000000</v>
      </c>
      <c r="G269" s="43">
        <f>SUM(G265:G268)</f>
        <v>3000000</v>
      </c>
      <c r="H269" s="43"/>
      <c r="I269" s="43">
        <f t="shared" ref="I269:N269" si="42">SUM(I265:I268)</f>
        <v>100</v>
      </c>
      <c r="J269" s="46">
        <f t="shared" si="42"/>
        <v>376.28007993700487</v>
      </c>
      <c r="K269" s="43">
        <f t="shared" si="42"/>
        <v>376.28007993700487</v>
      </c>
      <c r="L269" s="43">
        <f t="shared" si="42"/>
        <v>99.216999999999999</v>
      </c>
      <c r="M269" s="43">
        <f t="shared" si="42"/>
        <v>2976510</v>
      </c>
      <c r="N269" s="43">
        <f t="shared" si="42"/>
        <v>99.216999999999999</v>
      </c>
      <c r="O269" s="519">
        <f t="shared" si="41"/>
        <v>23490</v>
      </c>
      <c r="P269" s="224"/>
    </row>
    <row r="270" spans="1:16" ht="15.75" thickTop="1" x14ac:dyDescent="0.25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P270" s="224"/>
    </row>
    <row r="271" spans="1:16" x14ac:dyDescent="0.25">
      <c r="A271" s="126"/>
      <c r="B271" s="127"/>
      <c r="C271" s="127"/>
      <c r="D271" s="126"/>
      <c r="E271" s="126"/>
      <c r="F271" s="126"/>
      <c r="G271" s="126"/>
      <c r="H271" s="126"/>
      <c r="I271" s="100"/>
      <c r="J271" s="100"/>
      <c r="K271" s="100"/>
      <c r="L271" s="268" t="str">
        <f>L170</f>
        <v>Matalalang,  28 Mei 2025</v>
      </c>
      <c r="M271" s="99"/>
      <c r="N271" s="99"/>
      <c r="P271" s="224"/>
    </row>
    <row r="272" spans="1:16" ht="15" customHeight="1" x14ac:dyDescent="0.25">
      <c r="A272" s="126"/>
      <c r="B272" s="126"/>
      <c r="C272" s="126"/>
      <c r="D272" s="126"/>
      <c r="E272" s="126"/>
      <c r="F272" s="126"/>
      <c r="G272" s="126"/>
      <c r="H272" s="126"/>
      <c r="I272" s="129"/>
      <c r="J272" s="129"/>
      <c r="K272" s="129"/>
      <c r="L272" s="99"/>
      <c r="M272" s="99"/>
      <c r="N272" s="99"/>
      <c r="P272" s="224"/>
    </row>
    <row r="273" spans="1:16" x14ac:dyDescent="0.25">
      <c r="A273" s="126"/>
      <c r="B273" s="126"/>
      <c r="C273" s="126"/>
      <c r="D273" s="126"/>
      <c r="E273" s="126"/>
      <c r="F273" s="126"/>
      <c r="G273" s="126"/>
      <c r="H273" s="126"/>
      <c r="I273" s="129"/>
      <c r="J273" s="129"/>
      <c r="K273" s="129"/>
      <c r="L273" s="103" t="s">
        <v>87</v>
      </c>
      <c r="M273" s="99"/>
      <c r="N273" s="99"/>
      <c r="P273" s="224"/>
    </row>
    <row r="274" spans="1:16" x14ac:dyDescent="0.25">
      <c r="A274" s="126"/>
      <c r="B274" s="126"/>
      <c r="C274" s="130"/>
      <c r="D274" s="126"/>
      <c r="E274" s="126"/>
      <c r="F274" s="126"/>
      <c r="G274" s="126"/>
      <c r="H274" s="150"/>
      <c r="I274" s="129"/>
      <c r="J274" s="129"/>
      <c r="K274" s="129"/>
      <c r="L274" s="103"/>
      <c r="M274" s="99"/>
      <c r="N274" s="99"/>
      <c r="P274" s="224"/>
    </row>
    <row r="275" spans="1:16" ht="15" customHeight="1" x14ac:dyDescent="0.25">
      <c r="A275" s="126"/>
      <c r="B275" s="126"/>
      <c r="C275" s="130"/>
      <c r="D275" s="126"/>
      <c r="E275" s="126"/>
      <c r="F275" s="126"/>
      <c r="G275" s="126"/>
      <c r="H275" s="126"/>
      <c r="I275" s="129"/>
      <c r="J275" s="129"/>
      <c r="K275" s="129"/>
      <c r="L275" s="367"/>
      <c r="M275" s="368"/>
      <c r="N275" s="100"/>
      <c r="P275" s="224"/>
    </row>
    <row r="276" spans="1:16" ht="15" customHeight="1" x14ac:dyDescent="0.25">
      <c r="A276" s="126"/>
      <c r="B276" s="126"/>
      <c r="C276" s="130"/>
      <c r="D276" s="126"/>
      <c r="E276" s="126"/>
      <c r="F276" s="126"/>
      <c r="G276" s="126"/>
      <c r="H276" s="126"/>
      <c r="I276" s="129"/>
      <c r="J276" s="129"/>
      <c r="K276" s="129"/>
      <c r="L276" s="724" t="str">
        <f>L28</f>
        <v>ANDI NORMA, S.Ag</v>
      </c>
      <c r="M276" s="724"/>
      <c r="N276" s="100"/>
      <c r="P276" s="224"/>
    </row>
    <row r="277" spans="1:16" x14ac:dyDescent="0.25">
      <c r="A277" s="126"/>
      <c r="B277" s="126"/>
      <c r="C277" s="130"/>
      <c r="D277" s="126"/>
      <c r="E277" s="126"/>
      <c r="F277" s="126"/>
      <c r="G277" s="126"/>
      <c r="H277" s="126"/>
      <c r="I277" s="129"/>
      <c r="J277" s="129"/>
      <c r="K277" s="129"/>
      <c r="L277" s="725" t="str">
        <f>L29</f>
        <v>N I P . 197603162009062001</v>
      </c>
      <c r="M277" s="725"/>
      <c r="N277" s="100"/>
      <c r="P277" s="224"/>
    </row>
    <row r="278" spans="1:16" x14ac:dyDescent="0.25">
      <c r="F278" s="97"/>
      <c r="G278" s="97"/>
      <c r="H278" s="97"/>
      <c r="I278" s="97"/>
      <c r="J278" s="97"/>
      <c r="K278" s="97"/>
      <c r="L278" s="369"/>
      <c r="M278" s="368"/>
      <c r="N278" s="99"/>
      <c r="P278" s="224"/>
    </row>
    <row r="279" spans="1:16" x14ac:dyDescent="0.25">
      <c r="A279" s="126"/>
      <c r="B279" s="126"/>
      <c r="C279" s="130"/>
      <c r="D279" s="126"/>
      <c r="E279" s="126"/>
      <c r="F279" s="126"/>
      <c r="G279" s="126"/>
      <c r="H279" s="126"/>
      <c r="I279" s="129"/>
      <c r="J279" s="129"/>
      <c r="K279" s="129"/>
      <c r="L279" s="99"/>
      <c r="M279" s="99"/>
      <c r="N279" s="99"/>
      <c r="P279" s="224"/>
    </row>
    <row r="280" spans="1:16" x14ac:dyDescent="0.25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P280" s="224"/>
    </row>
    <row r="281" spans="1:16" x14ac:dyDescent="0.25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P281" s="224"/>
    </row>
    <row r="282" spans="1:16" x14ac:dyDescent="0.25">
      <c r="A282" s="99"/>
      <c r="B282" s="99"/>
      <c r="C282" s="99"/>
      <c r="D282" s="99"/>
      <c r="E282" s="99"/>
      <c r="F282" s="99"/>
      <c r="G282" s="99" t="s">
        <v>258</v>
      </c>
      <c r="H282" s="99"/>
      <c r="I282" s="99"/>
      <c r="J282" s="99"/>
      <c r="K282" s="99"/>
      <c r="L282" s="100"/>
      <c r="M282" s="99"/>
      <c r="N282" s="99"/>
      <c r="P282" s="224"/>
    </row>
    <row r="283" spans="1:16" x14ac:dyDescent="0.25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100"/>
      <c r="M283" s="99"/>
      <c r="N283" s="99"/>
      <c r="P283" s="224"/>
    </row>
    <row r="284" spans="1:16" x14ac:dyDescent="0.25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100"/>
      <c r="M284" s="99"/>
      <c r="N284" s="99"/>
      <c r="P284" s="224"/>
    </row>
    <row r="285" spans="1:16" x14ac:dyDescent="0.25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100"/>
      <c r="M285" s="99"/>
      <c r="N285" s="99"/>
      <c r="P285" s="224"/>
    </row>
    <row r="286" spans="1:16" x14ac:dyDescent="0.25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100"/>
      <c r="M286" s="99"/>
      <c r="N286" s="99"/>
      <c r="P286" s="224"/>
    </row>
    <row r="287" spans="1:16" ht="15" customHeight="1" x14ac:dyDescent="0.25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100"/>
      <c r="M287" s="99"/>
      <c r="N287" s="99"/>
      <c r="P287" s="224"/>
    </row>
    <row r="288" spans="1:16" x14ac:dyDescent="0.25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100"/>
      <c r="M288" s="99"/>
      <c r="N288" s="99"/>
      <c r="P288" s="224"/>
    </row>
    <row r="289" spans="1:21" ht="12.95" customHeight="1" x14ac:dyDescent="0.25">
      <c r="F289" s="97"/>
      <c r="G289" s="97"/>
      <c r="H289" s="97"/>
      <c r="I289" s="97"/>
      <c r="J289" s="97"/>
      <c r="K289" s="97"/>
      <c r="L289" s="97"/>
      <c r="M289" s="97"/>
      <c r="N289" s="97"/>
      <c r="P289" s="224"/>
    </row>
    <row r="290" spans="1:21" ht="12.95" customHeight="1" x14ac:dyDescent="0.25">
      <c r="A290" s="103" t="s">
        <v>7</v>
      </c>
      <c r="B290" s="103"/>
      <c r="C290" s="103" t="s">
        <v>8</v>
      </c>
      <c r="D290" s="100"/>
      <c r="E290" s="102"/>
      <c r="F290" s="102"/>
      <c r="G290" s="102"/>
      <c r="H290" s="102"/>
      <c r="I290" s="102"/>
      <c r="J290" s="102"/>
      <c r="K290" s="102"/>
      <c r="L290" s="100"/>
      <c r="M290" s="100"/>
      <c r="N290" s="100"/>
      <c r="P290" s="224">
        <v>7975160</v>
      </c>
    </row>
    <row r="291" spans="1:21" ht="12.95" customHeight="1" x14ac:dyDescent="0.25">
      <c r="A291" s="103" t="s">
        <v>65</v>
      </c>
      <c r="B291" s="103"/>
      <c r="C291" s="103" t="s">
        <v>104</v>
      </c>
      <c r="D291" s="100"/>
      <c r="E291" s="102"/>
      <c r="F291" s="102"/>
      <c r="G291" s="102"/>
      <c r="H291" s="102"/>
      <c r="I291" s="102"/>
      <c r="J291" s="102"/>
      <c r="K291" s="103"/>
      <c r="L291" s="103"/>
      <c r="M291" s="103"/>
      <c r="N291" s="103"/>
      <c r="P291" s="224">
        <v>2553798</v>
      </c>
    </row>
    <row r="292" spans="1:21" ht="12.95" customHeight="1" x14ac:dyDescent="0.25">
      <c r="A292" s="103" t="s">
        <v>9</v>
      </c>
      <c r="B292" s="103"/>
      <c r="C292" s="103" t="s">
        <v>10</v>
      </c>
      <c r="D292" s="100"/>
      <c r="E292" s="102"/>
      <c r="F292" s="102"/>
      <c r="G292" s="102"/>
      <c r="H292" s="102"/>
      <c r="I292" s="102"/>
      <c r="J292" s="102"/>
      <c r="K292" s="151" t="str">
        <f>K85</f>
        <v>Keadaan Bulan : Mei 2025</v>
      </c>
      <c r="L292" s="103"/>
      <c r="M292" s="103"/>
      <c r="N292" s="103"/>
      <c r="P292" s="544">
        <f>SUM(P290:P291)</f>
        <v>10528958</v>
      </c>
    </row>
    <row r="293" spans="1:21" ht="12.95" customHeight="1" thickBot="1" x14ac:dyDescent="0.3">
      <c r="A293" s="103"/>
      <c r="B293" s="103"/>
      <c r="C293" s="103"/>
      <c r="D293" s="100"/>
      <c r="E293" s="100"/>
      <c r="F293" s="100"/>
      <c r="G293" s="100"/>
      <c r="H293" s="100"/>
      <c r="I293" s="100"/>
      <c r="J293" s="100"/>
      <c r="K293" s="100"/>
      <c r="L293" s="99"/>
      <c r="M293" s="707" t="s">
        <v>67</v>
      </c>
      <c r="N293" s="707"/>
      <c r="P293" s="224"/>
    </row>
    <row r="294" spans="1:21" ht="12.95" customHeight="1" thickTop="1" x14ac:dyDescent="0.25">
      <c r="A294" s="661" t="s">
        <v>68</v>
      </c>
      <c r="B294" s="664" t="s">
        <v>69</v>
      </c>
      <c r="C294" s="665"/>
      <c r="D294" s="670" t="s">
        <v>70</v>
      </c>
      <c r="E294" s="671"/>
      <c r="F294" s="675" t="s">
        <v>71</v>
      </c>
      <c r="G294" s="675" t="s">
        <v>72</v>
      </c>
      <c r="H294" s="675" t="s">
        <v>73</v>
      </c>
      <c r="I294" s="675" t="s">
        <v>74</v>
      </c>
      <c r="J294" s="691" t="s">
        <v>75</v>
      </c>
      <c r="K294" s="692"/>
      <c r="L294" s="670" t="s">
        <v>76</v>
      </c>
      <c r="M294" s="693"/>
      <c r="N294" s="694"/>
      <c r="P294" s="224"/>
    </row>
    <row r="295" spans="1:21" ht="12.95" customHeight="1" x14ac:dyDescent="0.25">
      <c r="A295" s="689"/>
      <c r="B295" s="666"/>
      <c r="C295" s="667"/>
      <c r="D295" s="681" t="s">
        <v>77</v>
      </c>
      <c r="E295" s="681" t="s">
        <v>78</v>
      </c>
      <c r="F295" s="687"/>
      <c r="G295" s="687"/>
      <c r="H295" s="687"/>
      <c r="I295" s="687"/>
      <c r="J295" s="681" t="s">
        <v>21</v>
      </c>
      <c r="K295" s="681" t="s">
        <v>79</v>
      </c>
      <c r="L295" s="681" t="s">
        <v>21</v>
      </c>
      <c r="M295" s="683" t="s">
        <v>79</v>
      </c>
      <c r="N295" s="708"/>
      <c r="P295" s="224"/>
    </row>
    <row r="296" spans="1:21" ht="12.95" customHeight="1" x14ac:dyDescent="0.25">
      <c r="A296" s="690"/>
      <c r="B296" s="668"/>
      <c r="C296" s="669"/>
      <c r="D296" s="688"/>
      <c r="E296" s="688"/>
      <c r="F296" s="688"/>
      <c r="G296" s="688"/>
      <c r="H296" s="688"/>
      <c r="I296" s="688"/>
      <c r="J296" s="688"/>
      <c r="K296" s="688"/>
      <c r="L296" s="688"/>
      <c r="M296" s="209" t="s">
        <v>24</v>
      </c>
      <c r="N296" s="210" t="s">
        <v>80</v>
      </c>
      <c r="P296" s="224"/>
    </row>
    <row r="297" spans="1:21" ht="12.95" customHeight="1" x14ac:dyDescent="0.25">
      <c r="A297" s="206">
        <v>1</v>
      </c>
      <c r="B297" s="655">
        <v>2</v>
      </c>
      <c r="C297" s="656"/>
      <c r="D297" s="207">
        <v>3</v>
      </c>
      <c r="E297" s="207">
        <v>4</v>
      </c>
      <c r="F297" s="207">
        <v>5</v>
      </c>
      <c r="G297" s="207">
        <v>6</v>
      </c>
      <c r="H297" s="207">
        <v>7</v>
      </c>
      <c r="I297" s="207">
        <v>8</v>
      </c>
      <c r="J297" s="207">
        <v>9</v>
      </c>
      <c r="K297" s="207">
        <v>10</v>
      </c>
      <c r="L297" s="207">
        <v>11</v>
      </c>
      <c r="M297" s="207">
        <v>12</v>
      </c>
      <c r="N297" s="208">
        <v>13</v>
      </c>
      <c r="P297" s="224"/>
    </row>
    <row r="298" spans="1:21" s="356" customFormat="1" ht="12.95" customHeight="1" x14ac:dyDescent="0.25">
      <c r="A298" s="105"/>
      <c r="B298" s="106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380"/>
      <c r="N298" s="108"/>
      <c r="O298" s="529"/>
      <c r="P298" s="357"/>
    </row>
    <row r="299" spans="1:21" s="356" customFormat="1" ht="12.95" customHeight="1" x14ac:dyDescent="0.25">
      <c r="A299" s="109">
        <v>1</v>
      </c>
      <c r="B299" s="354" t="s">
        <v>105</v>
      </c>
      <c r="C299" s="111"/>
      <c r="D299" s="357"/>
      <c r="E299" s="357"/>
      <c r="F299" s="355">
        <v>1500000000</v>
      </c>
      <c r="G299" s="133">
        <f t="shared" ref="G299:G305" si="43">F299</f>
        <v>1500000000</v>
      </c>
      <c r="H299" s="113"/>
      <c r="I299" s="133">
        <f>F299/F312*100</f>
        <v>55.32746296656267</v>
      </c>
      <c r="J299" s="133">
        <f t="shared" ref="J299:J305" si="44">M299/F299*100</f>
        <v>41.175595000000001</v>
      </c>
      <c r="K299" s="133">
        <f t="shared" ref="K299:K305" si="45">J299</f>
        <v>41.175595000000001</v>
      </c>
      <c r="L299" s="133">
        <f t="shared" ref="L299:L305" si="46">I299*J299/100</f>
        <v>22.781412074886831</v>
      </c>
      <c r="M299" s="381">
        <v>617633925</v>
      </c>
      <c r="N299" s="136">
        <f>M299/F312*100</f>
        <v>22.781412074886827</v>
      </c>
      <c r="O299" s="518">
        <f t="shared" ref="O299:O312" si="47">F299-M299</f>
        <v>882366075</v>
      </c>
      <c r="P299" s="357"/>
      <c r="Q299" s="543"/>
      <c r="S299" s="357"/>
      <c r="U299" s="381"/>
    </row>
    <row r="300" spans="1:21" s="356" customFormat="1" ht="12.95" customHeight="1" x14ac:dyDescent="0.25">
      <c r="A300" s="109">
        <v>2</v>
      </c>
      <c r="B300" s="354" t="s">
        <v>106</v>
      </c>
      <c r="C300" s="111"/>
      <c r="D300" s="357"/>
      <c r="E300" s="357"/>
      <c r="F300" s="355">
        <v>160000000</v>
      </c>
      <c r="G300" s="133">
        <f t="shared" si="43"/>
        <v>160000000</v>
      </c>
      <c r="H300" s="113"/>
      <c r="I300" s="133">
        <f>F300/F312*100</f>
        <v>5.9015960497666837</v>
      </c>
      <c r="J300" s="133">
        <f t="shared" si="44"/>
        <v>41.155643749999996</v>
      </c>
      <c r="K300" s="133">
        <f t="shared" si="45"/>
        <v>41.155643749999996</v>
      </c>
      <c r="L300" s="133">
        <f t="shared" si="46"/>
        <v>2.4288398458060487</v>
      </c>
      <c r="M300" s="541">
        <v>65849030</v>
      </c>
      <c r="N300" s="136">
        <f>M300/F312*100</f>
        <v>2.4288398458060492</v>
      </c>
      <c r="O300" s="518">
        <f t="shared" si="47"/>
        <v>94150970</v>
      </c>
      <c r="P300" s="357"/>
      <c r="Q300" s="543"/>
      <c r="S300" s="357"/>
      <c r="U300" s="541"/>
    </row>
    <row r="301" spans="1:21" s="356" customFormat="1" ht="12.95" customHeight="1" x14ac:dyDescent="0.25">
      <c r="A301" s="109">
        <v>3</v>
      </c>
      <c r="B301" s="354" t="s">
        <v>107</v>
      </c>
      <c r="C301" s="111"/>
      <c r="D301" s="357"/>
      <c r="E301" s="551"/>
      <c r="F301" s="355">
        <v>155000000</v>
      </c>
      <c r="G301" s="133">
        <f t="shared" si="43"/>
        <v>155000000</v>
      </c>
      <c r="H301" s="161"/>
      <c r="I301" s="133">
        <f>F301/F312*100</f>
        <v>5.7171711732114749</v>
      </c>
      <c r="J301" s="133">
        <f t="shared" si="44"/>
        <v>40.374193548387098</v>
      </c>
      <c r="K301" s="133">
        <f t="shared" si="45"/>
        <v>40.374193548387098</v>
      </c>
      <c r="L301" s="133">
        <f t="shared" si="46"/>
        <v>2.308261754964994</v>
      </c>
      <c r="M301" s="381">
        <v>62580000</v>
      </c>
      <c r="N301" s="136">
        <f>M301/F312*100</f>
        <v>2.3082617549649944</v>
      </c>
      <c r="O301" s="518">
        <f t="shared" si="47"/>
        <v>92420000</v>
      </c>
      <c r="P301" s="551"/>
      <c r="Q301" s="543"/>
      <c r="S301" s="551"/>
      <c r="U301" s="381"/>
    </row>
    <row r="302" spans="1:21" s="356" customFormat="1" ht="12.95" customHeight="1" x14ac:dyDescent="0.25">
      <c r="A302" s="134">
        <v>4</v>
      </c>
      <c r="B302" s="354" t="s">
        <v>108</v>
      </c>
      <c r="C302" s="111"/>
      <c r="D302" s="357"/>
      <c r="E302" s="551"/>
      <c r="F302" s="355">
        <v>25000000</v>
      </c>
      <c r="G302" s="133">
        <f t="shared" si="43"/>
        <v>25000000</v>
      </c>
      <c r="H302" s="161"/>
      <c r="I302" s="133">
        <f>F302/F312*100</f>
        <v>0.92212438277604436</v>
      </c>
      <c r="J302" s="133">
        <f t="shared" si="44"/>
        <v>32.32</v>
      </c>
      <c r="K302" s="133">
        <f t="shared" si="45"/>
        <v>32.32</v>
      </c>
      <c r="L302" s="133">
        <f t="shared" si="46"/>
        <v>0.29803060051321756</v>
      </c>
      <c r="M302" s="381">
        <v>8080000</v>
      </c>
      <c r="N302" s="136">
        <f>M302/F312*100</f>
        <v>0.29803060051321756</v>
      </c>
      <c r="O302" s="518">
        <f t="shared" si="47"/>
        <v>16920000</v>
      </c>
      <c r="P302" s="551"/>
      <c r="Q302" s="543"/>
      <c r="S302" s="551"/>
      <c r="U302" s="381"/>
    </row>
    <row r="303" spans="1:21" s="356" customFormat="1" ht="12.75" customHeight="1" x14ac:dyDescent="0.25">
      <c r="A303" s="134">
        <v>5</v>
      </c>
      <c r="B303" s="354" t="s">
        <v>109</v>
      </c>
      <c r="C303" s="111"/>
      <c r="D303" s="357"/>
      <c r="E303" s="357"/>
      <c r="F303" s="355">
        <v>90000000</v>
      </c>
      <c r="G303" s="133">
        <f t="shared" si="43"/>
        <v>90000000</v>
      </c>
      <c r="H303" s="161"/>
      <c r="I303" s="133">
        <f>F303/F312*100</f>
        <v>3.3196477779937594</v>
      </c>
      <c r="J303" s="133">
        <f t="shared" si="44"/>
        <v>39.267733333333332</v>
      </c>
      <c r="K303" s="133">
        <f t="shared" si="45"/>
        <v>39.267733333333332</v>
      </c>
      <c r="L303" s="133">
        <f t="shared" si="46"/>
        <v>1.3035504370685149</v>
      </c>
      <c r="M303" s="381">
        <v>35340960</v>
      </c>
      <c r="N303" s="136">
        <f>M303/F312*100</f>
        <v>1.3035504370685149</v>
      </c>
      <c r="O303" s="518">
        <f t="shared" si="47"/>
        <v>54659040</v>
      </c>
      <c r="P303" s="357"/>
      <c r="Q303" s="545"/>
      <c r="S303" s="357"/>
      <c r="U303" s="381"/>
    </row>
    <row r="304" spans="1:21" s="356" customFormat="1" ht="12.95" customHeight="1" x14ac:dyDescent="0.25">
      <c r="A304" s="134">
        <v>6</v>
      </c>
      <c r="B304" s="354" t="s">
        <v>110</v>
      </c>
      <c r="C304" s="111"/>
      <c r="D304" s="357"/>
      <c r="E304" s="357"/>
      <c r="F304" s="355">
        <v>10000000</v>
      </c>
      <c r="G304" s="133">
        <f t="shared" si="43"/>
        <v>10000000</v>
      </c>
      <c r="H304" s="161"/>
      <c r="I304" s="133">
        <f>F304/F312*100</f>
        <v>0.36884975311041773</v>
      </c>
      <c r="J304" s="133">
        <f t="shared" si="44"/>
        <v>9.9383299999999988</v>
      </c>
      <c r="K304" s="133">
        <f t="shared" si="45"/>
        <v>9.9383299999999988</v>
      </c>
      <c r="L304" s="133">
        <f t="shared" si="46"/>
        <v>3.6657505668298576E-2</v>
      </c>
      <c r="M304" s="381">
        <v>993833</v>
      </c>
      <c r="N304" s="136">
        <f>M304/F312*100</f>
        <v>3.6657505668298576E-2</v>
      </c>
      <c r="O304" s="518">
        <f t="shared" si="47"/>
        <v>9006167</v>
      </c>
      <c r="P304" s="357"/>
      <c r="Q304" s="545"/>
      <c r="S304" s="357"/>
      <c r="U304" s="381"/>
    </row>
    <row r="305" spans="1:21" ht="12.95" customHeight="1" x14ac:dyDescent="0.25">
      <c r="A305" s="134">
        <v>7</v>
      </c>
      <c r="B305" s="354" t="s">
        <v>111</v>
      </c>
      <c r="C305" s="111"/>
      <c r="D305" s="357"/>
      <c r="E305" s="551"/>
      <c r="F305" s="355">
        <v>100000</v>
      </c>
      <c r="G305" s="133">
        <f t="shared" si="43"/>
        <v>100000</v>
      </c>
      <c r="H305" s="161"/>
      <c r="I305" s="133">
        <f>F305/F312*100</f>
        <v>3.6884975311041778E-3</v>
      </c>
      <c r="J305" s="133">
        <f t="shared" si="44"/>
        <v>11.232000000000001</v>
      </c>
      <c r="K305" s="133">
        <f t="shared" si="45"/>
        <v>11.232000000000001</v>
      </c>
      <c r="L305" s="133">
        <f t="shared" si="46"/>
        <v>4.1429204269362129E-4</v>
      </c>
      <c r="M305" s="381">
        <v>11232</v>
      </c>
      <c r="N305" s="136">
        <f>M305/F312*100</f>
        <v>4.1429204269362118E-4</v>
      </c>
      <c r="O305" s="518">
        <f t="shared" si="47"/>
        <v>88768</v>
      </c>
      <c r="P305" s="551"/>
      <c r="Q305" s="545"/>
      <c r="S305" s="551"/>
      <c r="U305" s="381"/>
    </row>
    <row r="306" spans="1:21" ht="12.95" customHeight="1" x14ac:dyDescent="0.25">
      <c r="A306" s="134">
        <v>8</v>
      </c>
      <c r="B306" s="152" t="s">
        <v>125</v>
      </c>
      <c r="C306" s="111"/>
      <c r="D306" s="113"/>
      <c r="E306" s="357"/>
      <c r="F306" s="153">
        <v>120000000</v>
      </c>
      <c r="G306" s="133">
        <f t="shared" ref="G306" si="48">F306</f>
        <v>120000000</v>
      </c>
      <c r="H306" s="161"/>
      <c r="I306" s="133">
        <f>F306/F312*100</f>
        <v>4.4261970373250126</v>
      </c>
      <c r="J306" s="133">
        <f t="shared" ref="J306" si="49">M306/F306*100</f>
        <v>27.541947500000003</v>
      </c>
      <c r="K306" s="133">
        <f t="shared" ref="K306" si="50">J306</f>
        <v>27.541947500000003</v>
      </c>
      <c r="L306" s="133">
        <f t="shared" ref="L306" si="51">I306*J306/100</f>
        <v>1.2190608642666105</v>
      </c>
      <c r="M306" s="381">
        <v>33050337</v>
      </c>
      <c r="N306" s="136">
        <f>M306/F312*100</f>
        <v>1.2190608642666105</v>
      </c>
      <c r="O306" s="518">
        <f t="shared" si="47"/>
        <v>86949663</v>
      </c>
      <c r="P306" s="357"/>
      <c r="Q306" s="545"/>
      <c r="S306" s="357"/>
      <c r="U306" s="381"/>
    </row>
    <row r="307" spans="1:21" ht="12.95" customHeight="1" x14ac:dyDescent="0.25">
      <c r="A307" s="134">
        <v>9</v>
      </c>
      <c r="B307" s="152" t="s">
        <v>126</v>
      </c>
      <c r="C307" s="111"/>
      <c r="D307" s="113"/>
      <c r="E307" s="551"/>
      <c r="F307" s="153">
        <v>7000000</v>
      </c>
      <c r="G307" s="133">
        <f t="shared" ref="G307" si="52">F307</f>
        <v>7000000</v>
      </c>
      <c r="H307" s="161"/>
      <c r="I307" s="133">
        <f>F307/F312*100</f>
        <v>0.25819482717729242</v>
      </c>
      <c r="J307" s="133">
        <f t="shared" ref="J307" si="53">M307/F307*100</f>
        <v>17.546914285714283</v>
      </c>
      <c r="K307" s="133">
        <f t="shared" ref="K307" si="54">J307</f>
        <v>17.546914285714283</v>
      </c>
      <c r="L307" s="133">
        <f t="shared" ref="L307" si="55">I307*J307/100</f>
        <v>4.5305225014947624E-2</v>
      </c>
      <c r="M307" s="381">
        <v>1228284</v>
      </c>
      <c r="N307" s="136">
        <f>M307/F312*100</f>
        <v>4.5305225014947631E-2</v>
      </c>
      <c r="O307" s="518">
        <f t="shared" si="47"/>
        <v>5771716</v>
      </c>
      <c r="P307" s="551"/>
      <c r="Q307" s="545"/>
      <c r="S307" s="551"/>
      <c r="U307" s="381"/>
    </row>
    <row r="308" spans="1:21" ht="12.95" customHeight="1" x14ac:dyDescent="0.25">
      <c r="A308" s="134">
        <v>10</v>
      </c>
      <c r="B308" s="152" t="s">
        <v>127</v>
      </c>
      <c r="C308" s="111"/>
      <c r="D308" s="113"/>
      <c r="E308" s="551"/>
      <c r="F308" s="153">
        <v>10000000</v>
      </c>
      <c r="G308" s="133">
        <f t="shared" ref="G308:G309" si="56">F308</f>
        <v>10000000</v>
      </c>
      <c r="H308" s="161"/>
      <c r="I308" s="133">
        <f>F308/F312*100</f>
        <v>0.36884975311041773</v>
      </c>
      <c r="J308" s="133">
        <f t="shared" ref="J308:J309" si="57">M308/F308*100</f>
        <v>36.848219999999998</v>
      </c>
      <c r="K308" s="133">
        <f t="shared" ref="K308:K309" si="58">J308</f>
        <v>36.848219999999998</v>
      </c>
      <c r="L308" s="133">
        <f t="shared" ref="L308:L309" si="59">I308*J308/100</f>
        <v>0.13591456849558356</v>
      </c>
      <c r="M308" s="381">
        <v>3684822</v>
      </c>
      <c r="N308" s="136">
        <f>M308/F312*100</f>
        <v>0.13591456849558356</v>
      </c>
      <c r="O308" s="518">
        <f t="shared" si="47"/>
        <v>6315178</v>
      </c>
      <c r="P308" s="551"/>
      <c r="Q308" s="545"/>
      <c r="S308" s="551"/>
      <c r="U308" s="381"/>
    </row>
    <row r="309" spans="1:21" ht="12.95" customHeight="1" x14ac:dyDescent="0.25">
      <c r="A309" s="385">
        <v>11</v>
      </c>
      <c r="B309" s="152" t="s">
        <v>233</v>
      </c>
      <c r="C309" s="111"/>
      <c r="D309" s="113"/>
      <c r="E309" s="551"/>
      <c r="F309" s="153">
        <v>9936000</v>
      </c>
      <c r="G309" s="133">
        <f t="shared" si="56"/>
        <v>9936000</v>
      </c>
      <c r="H309" s="161"/>
      <c r="I309" s="133">
        <f>F309/F312*100</f>
        <v>0.3664891146905111</v>
      </c>
      <c r="J309" s="133">
        <f t="shared" si="57"/>
        <v>0</v>
      </c>
      <c r="K309" s="133">
        <f t="shared" si="58"/>
        <v>0</v>
      </c>
      <c r="L309" s="133">
        <f t="shared" si="59"/>
        <v>0</v>
      </c>
      <c r="M309" s="381">
        <v>0</v>
      </c>
      <c r="N309" s="136">
        <f>M309/F312*100</f>
        <v>0</v>
      </c>
      <c r="O309" s="518">
        <f t="shared" si="47"/>
        <v>9936000</v>
      </c>
      <c r="P309" s="357"/>
      <c r="Q309" s="545"/>
      <c r="U309" s="381"/>
    </row>
    <row r="310" spans="1:21" ht="12.95" customHeight="1" x14ac:dyDescent="0.25">
      <c r="A310" s="385">
        <v>12</v>
      </c>
      <c r="B310" s="152" t="s">
        <v>234</v>
      </c>
      <c r="C310" s="111"/>
      <c r="D310" s="113"/>
      <c r="E310" s="551"/>
      <c r="F310" s="153">
        <v>624095000</v>
      </c>
      <c r="G310" s="133">
        <f t="shared" ref="G310" si="60">F310</f>
        <v>624095000</v>
      </c>
      <c r="H310" s="161"/>
      <c r="I310" s="133">
        <f>F310/F312*100</f>
        <v>23.019728666744619</v>
      </c>
      <c r="J310" s="133">
        <f t="shared" ref="J310" si="61">M310/F310*100</f>
        <v>31.814058757080254</v>
      </c>
      <c r="K310" s="133">
        <f t="shared" ref="K310" si="62">J310</f>
        <v>31.814058757080254</v>
      </c>
      <c r="L310" s="133">
        <f t="shared" ref="L310" si="63">I310*J310/100</f>
        <v>7.3235100037585799</v>
      </c>
      <c r="M310" s="381">
        <v>198549950</v>
      </c>
      <c r="N310" s="136">
        <f>M310/F312*100</f>
        <v>7.323510003758579</v>
      </c>
      <c r="O310" s="518">
        <f t="shared" si="47"/>
        <v>425545050</v>
      </c>
      <c r="P310" s="546"/>
      <c r="Q310" s="545"/>
      <c r="U310" s="381"/>
    </row>
    <row r="311" spans="1:21" ht="12.95" customHeight="1" x14ac:dyDescent="0.25">
      <c r="A311" s="119"/>
      <c r="B311" s="120"/>
      <c r="C311" s="121"/>
      <c r="D311" s="122"/>
      <c r="E311" s="122"/>
      <c r="F311" s="137"/>
      <c r="G311" s="154"/>
      <c r="H311" s="122"/>
      <c r="I311" s="122"/>
      <c r="J311" s="122"/>
      <c r="K311" s="155"/>
      <c r="L311" s="156"/>
      <c r="M311" s="154"/>
      <c r="N311" s="157"/>
      <c r="P311" s="225"/>
      <c r="U311" s="154"/>
    </row>
    <row r="312" spans="1:21" ht="12.95" customHeight="1" thickBot="1" x14ac:dyDescent="0.3">
      <c r="A312" s="657" t="s">
        <v>35</v>
      </c>
      <c r="B312" s="658"/>
      <c r="C312" s="658"/>
      <c r="D312" s="658"/>
      <c r="E312" s="659"/>
      <c r="F312" s="46">
        <f>SUM(F299:F310)</f>
        <v>2711131000</v>
      </c>
      <c r="G312" s="358">
        <f>SUM(G299:G310)</f>
        <v>2711131000</v>
      </c>
      <c r="H312" s="44"/>
      <c r="I312" s="44">
        <f>SUM(I299:I310)</f>
        <v>100.00000000000003</v>
      </c>
      <c r="J312" s="44">
        <f>M312/F312*100</f>
        <v>37.880957172486319</v>
      </c>
      <c r="K312" s="44">
        <f>J312</f>
        <v>37.880957172486319</v>
      </c>
      <c r="L312" s="95">
        <f>I312*J312/100</f>
        <v>37.880957172486326</v>
      </c>
      <c r="M312" s="358">
        <f>SUM(M299:M310)</f>
        <v>1027002373</v>
      </c>
      <c r="N312" s="44">
        <f>SUM(N299:N310)</f>
        <v>37.880957172486319</v>
      </c>
      <c r="O312" s="519">
        <f t="shared" si="47"/>
        <v>1684128627</v>
      </c>
      <c r="P312" s="224"/>
    </row>
    <row r="313" spans="1:21" ht="12.95" customHeight="1" thickTop="1" x14ac:dyDescent="0.25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P313" s="224"/>
    </row>
    <row r="314" spans="1:21" ht="12.95" customHeight="1" x14ac:dyDescent="0.25">
      <c r="A314" s="126"/>
      <c r="B314" s="127"/>
      <c r="C314" s="127"/>
      <c r="D314" s="126"/>
      <c r="E314" s="126"/>
      <c r="F314" s="126"/>
      <c r="G314" s="126"/>
      <c r="H314" s="126"/>
      <c r="I314" s="100"/>
      <c r="J314" s="100"/>
      <c r="K314" s="100"/>
      <c r="L314" s="268" t="str">
        <f>L170</f>
        <v>Matalalang,  28 Mei 2025</v>
      </c>
      <c r="M314" s="99"/>
      <c r="N314" s="99"/>
      <c r="P314" s="224"/>
    </row>
    <row r="315" spans="1:21" ht="12.95" customHeight="1" x14ac:dyDescent="0.25">
      <c r="A315" s="126"/>
      <c r="B315" s="159"/>
      <c r="C315" s="126"/>
      <c r="D315" s="126"/>
      <c r="E315" s="126"/>
      <c r="F315" s="126"/>
      <c r="G315" s="126"/>
      <c r="H315" s="126"/>
      <c r="I315" s="129"/>
      <c r="J315" s="129"/>
      <c r="K315" s="129"/>
      <c r="L315" s="99"/>
      <c r="M315" s="99"/>
      <c r="N315" s="99"/>
      <c r="P315" s="224"/>
    </row>
    <row r="316" spans="1:21" ht="12.95" customHeight="1" x14ac:dyDescent="0.25">
      <c r="A316" s="126"/>
      <c r="B316" s="126"/>
      <c r="C316" s="126"/>
      <c r="D316" s="126"/>
      <c r="E316" s="126"/>
      <c r="F316" s="126"/>
      <c r="G316" s="126"/>
      <c r="H316" s="126"/>
      <c r="I316" s="129"/>
      <c r="J316" s="129"/>
      <c r="K316" s="129"/>
      <c r="L316" s="103" t="s">
        <v>87</v>
      </c>
      <c r="M316" s="99"/>
      <c r="N316" s="99"/>
      <c r="P316" s="224"/>
    </row>
    <row r="317" spans="1:21" ht="12.95" customHeight="1" x14ac:dyDescent="0.25">
      <c r="A317" s="126"/>
      <c r="B317" s="126"/>
      <c r="C317" s="130"/>
      <c r="D317" s="126"/>
      <c r="E317" s="126"/>
      <c r="F317" s="126"/>
      <c r="G317" s="150">
        <v>29650794</v>
      </c>
      <c r="H317" s="126"/>
      <c r="I317" s="129"/>
      <c r="J317" s="129"/>
      <c r="K317" s="129"/>
      <c r="L317" s="103"/>
      <c r="M317" s="99"/>
      <c r="N317" s="99"/>
      <c r="P317" s="224"/>
    </row>
    <row r="318" spans="1:21" ht="12.95" customHeight="1" x14ac:dyDescent="0.25">
      <c r="A318" s="126"/>
      <c r="B318" s="126"/>
      <c r="C318" s="130"/>
      <c r="D318" s="126"/>
      <c r="E318" s="126"/>
      <c r="F318" s="126"/>
      <c r="G318" s="542">
        <v>9847055</v>
      </c>
      <c r="H318" s="126"/>
      <c r="I318" s="129"/>
      <c r="J318" s="129"/>
      <c r="K318" s="129"/>
      <c r="L318" s="367"/>
      <c r="M318" s="368"/>
      <c r="N318" s="100"/>
      <c r="P318" s="224"/>
    </row>
    <row r="319" spans="1:21" ht="12.95" customHeight="1" x14ac:dyDescent="0.25">
      <c r="A319" s="126"/>
      <c r="B319" s="126"/>
      <c r="C319" s="130"/>
      <c r="D319" s="126"/>
      <c r="E319" s="126"/>
      <c r="F319" s="126"/>
      <c r="G319" s="542">
        <v>12052692</v>
      </c>
      <c r="H319" s="126"/>
      <c r="I319" s="129"/>
      <c r="J319" s="129"/>
      <c r="K319" s="129"/>
      <c r="L319" s="724" t="str">
        <f>L28</f>
        <v>ANDI NORMA, S.Ag</v>
      </c>
      <c r="M319" s="724"/>
      <c r="N319" s="100"/>
      <c r="P319" s="224"/>
    </row>
    <row r="320" spans="1:21" x14ac:dyDescent="0.25">
      <c r="A320" s="126"/>
      <c r="B320" s="126"/>
      <c r="C320" s="130"/>
      <c r="D320" s="126"/>
      <c r="E320" s="126"/>
      <c r="F320" s="126"/>
      <c r="G320" s="542">
        <f>SUM(G317:G319)</f>
        <v>51550541</v>
      </c>
      <c r="H320" s="126"/>
      <c r="I320" s="129"/>
      <c r="J320" s="129"/>
      <c r="K320" s="129"/>
      <c r="L320" s="725" t="str">
        <f>L29</f>
        <v>N I P . 197603162009062001</v>
      </c>
      <c r="M320" s="725"/>
      <c r="N320" s="100"/>
      <c r="P320" s="224"/>
    </row>
    <row r="321" spans="1:17" x14ac:dyDescent="0.25">
      <c r="F321" s="97"/>
      <c r="G321" s="97"/>
      <c r="H321" s="97"/>
      <c r="I321" s="97"/>
      <c r="J321" s="97"/>
      <c r="K321" s="97"/>
      <c r="L321" s="369"/>
      <c r="M321" s="368"/>
      <c r="N321" s="97"/>
      <c r="P321" s="224"/>
    </row>
    <row r="322" spans="1:17" x14ac:dyDescent="0.25">
      <c r="F322" s="97"/>
      <c r="G322" s="97"/>
      <c r="H322" s="97"/>
      <c r="I322" s="97"/>
      <c r="J322" s="97"/>
      <c r="K322" s="97"/>
      <c r="L322" s="97"/>
      <c r="M322" s="97"/>
      <c r="N322" s="97"/>
      <c r="P322" s="224"/>
    </row>
    <row r="323" spans="1:17" x14ac:dyDescent="0.25">
      <c r="F323" s="97"/>
      <c r="G323" s="97"/>
      <c r="H323" s="97"/>
      <c r="I323" s="97"/>
      <c r="J323" s="97"/>
      <c r="K323" s="97"/>
      <c r="L323" s="97"/>
      <c r="M323" s="97"/>
      <c r="N323" s="97"/>
      <c r="P323" s="98"/>
    </row>
    <row r="324" spans="1:17" x14ac:dyDescent="0.25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100"/>
      <c r="M324" s="99"/>
      <c r="N324" s="99"/>
      <c r="P324" s="98"/>
    </row>
    <row r="325" spans="1:17" ht="0.75" customHeight="1" x14ac:dyDescent="0.25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100"/>
      <c r="M325" s="99"/>
      <c r="N325" s="99"/>
      <c r="P325" s="98"/>
    </row>
    <row r="326" spans="1:17" x14ac:dyDescent="0.25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100"/>
      <c r="M326" s="99"/>
      <c r="N326" s="99"/>
      <c r="P326" s="98"/>
    </row>
    <row r="327" spans="1:17" x14ac:dyDescent="0.25">
      <c r="A327" s="103" t="s">
        <v>7</v>
      </c>
      <c r="B327" s="103"/>
      <c r="C327" s="103" t="s">
        <v>8</v>
      </c>
      <c r="D327" s="100"/>
      <c r="E327" s="102"/>
      <c r="F327" s="174"/>
      <c r="G327" s="175"/>
      <c r="H327" s="175"/>
      <c r="I327" s="172"/>
      <c r="J327" s="172"/>
      <c r="K327" s="172"/>
      <c r="L327" s="278"/>
      <c r="M327" s="278"/>
      <c r="N327" s="278"/>
      <c r="P327" s="98"/>
    </row>
    <row r="328" spans="1:17" x14ac:dyDescent="0.25">
      <c r="A328" s="103" t="s">
        <v>65</v>
      </c>
      <c r="B328" s="103"/>
      <c r="C328" s="103" t="s">
        <v>137</v>
      </c>
      <c r="D328" s="100"/>
      <c r="E328" s="102"/>
      <c r="F328" s="174"/>
      <c r="G328" s="175"/>
      <c r="H328" s="175"/>
      <c r="I328" s="172"/>
      <c r="J328" s="172"/>
      <c r="K328" s="172"/>
      <c r="L328" s="172"/>
      <c r="M328" s="172"/>
      <c r="N328" s="172"/>
      <c r="P328" s="98"/>
    </row>
    <row r="329" spans="1:17" x14ac:dyDescent="0.25">
      <c r="A329" s="103" t="s">
        <v>9</v>
      </c>
      <c r="B329" s="103"/>
      <c r="C329" s="103" t="s">
        <v>10</v>
      </c>
      <c r="D329" s="100"/>
      <c r="E329" s="102"/>
      <c r="F329" s="174"/>
      <c r="G329" s="175"/>
      <c r="H329" s="175"/>
      <c r="I329" s="172"/>
      <c r="J329" s="172"/>
      <c r="K329" s="151" t="str">
        <f>K85</f>
        <v>Keadaan Bulan : Mei 2025</v>
      </c>
      <c r="L329" s="172"/>
      <c r="M329" s="172"/>
      <c r="N329" s="172"/>
      <c r="P329" s="98"/>
    </row>
    <row r="330" spans="1:17" ht="15" customHeight="1" thickBot="1" x14ac:dyDescent="0.3">
      <c r="A330" s="103"/>
      <c r="B330" s="103"/>
      <c r="C330" s="103"/>
      <c r="D330" s="100"/>
      <c r="E330" s="100"/>
      <c r="F330" s="176"/>
      <c r="G330" s="177"/>
      <c r="H330" s="177"/>
      <c r="I330" s="278"/>
      <c r="J330" s="278"/>
      <c r="K330" s="278"/>
      <c r="L330" s="169"/>
      <c r="M330" s="660" t="s">
        <v>67</v>
      </c>
      <c r="N330" s="660"/>
      <c r="P330" s="98"/>
    </row>
    <row r="331" spans="1:17" ht="14.45" customHeight="1" thickTop="1" x14ac:dyDescent="0.25">
      <c r="A331" s="661" t="s">
        <v>68</v>
      </c>
      <c r="B331" s="664" t="s">
        <v>69</v>
      </c>
      <c r="C331" s="665"/>
      <c r="D331" s="670" t="s">
        <v>70</v>
      </c>
      <c r="E331" s="671"/>
      <c r="F331" s="672" t="s">
        <v>71</v>
      </c>
      <c r="G331" s="675" t="s">
        <v>72</v>
      </c>
      <c r="H331" s="675" t="s">
        <v>73</v>
      </c>
      <c r="I331" s="675" t="s">
        <v>74</v>
      </c>
      <c r="J331" s="670" t="s">
        <v>75</v>
      </c>
      <c r="K331" s="678"/>
      <c r="L331" s="670" t="s">
        <v>76</v>
      </c>
      <c r="M331" s="679"/>
      <c r="N331" s="680"/>
      <c r="P331" s="98"/>
    </row>
    <row r="332" spans="1:17" x14ac:dyDescent="0.25">
      <c r="A332" s="662"/>
      <c r="B332" s="666"/>
      <c r="C332" s="667"/>
      <c r="D332" s="681" t="s">
        <v>77</v>
      </c>
      <c r="E332" s="681" t="s">
        <v>78</v>
      </c>
      <c r="F332" s="673"/>
      <c r="G332" s="676"/>
      <c r="H332" s="676"/>
      <c r="I332" s="676"/>
      <c r="J332" s="681" t="s">
        <v>21</v>
      </c>
      <c r="K332" s="681" t="s">
        <v>79</v>
      </c>
      <c r="L332" s="681" t="s">
        <v>21</v>
      </c>
      <c r="M332" s="683" t="s">
        <v>79</v>
      </c>
      <c r="N332" s="684"/>
      <c r="P332" s="98"/>
    </row>
    <row r="333" spans="1:17" x14ac:dyDescent="0.25">
      <c r="A333" s="663"/>
      <c r="B333" s="668"/>
      <c r="C333" s="669"/>
      <c r="D333" s="682"/>
      <c r="E333" s="682"/>
      <c r="F333" s="674"/>
      <c r="G333" s="677"/>
      <c r="H333" s="677"/>
      <c r="I333" s="677"/>
      <c r="J333" s="677"/>
      <c r="K333" s="677"/>
      <c r="L333" s="677"/>
      <c r="M333" s="209" t="s">
        <v>24</v>
      </c>
      <c r="N333" s="210" t="s">
        <v>80</v>
      </c>
      <c r="P333" s="98"/>
    </row>
    <row r="334" spans="1:17" x14ac:dyDescent="0.25">
      <c r="A334" s="206">
        <v>1</v>
      </c>
      <c r="B334" s="655">
        <v>2</v>
      </c>
      <c r="C334" s="656"/>
      <c r="D334" s="207">
        <v>3</v>
      </c>
      <c r="E334" s="207">
        <v>4</v>
      </c>
      <c r="F334" s="221">
        <v>5</v>
      </c>
      <c r="G334" s="207">
        <v>6</v>
      </c>
      <c r="H334" s="207">
        <v>7</v>
      </c>
      <c r="I334" s="222">
        <v>8</v>
      </c>
      <c r="J334" s="222">
        <v>9</v>
      </c>
      <c r="K334" s="222">
        <v>10</v>
      </c>
      <c r="L334" s="222">
        <v>11</v>
      </c>
      <c r="M334" s="222">
        <v>12</v>
      </c>
      <c r="N334" s="223">
        <v>13</v>
      </c>
      <c r="P334" s="98"/>
    </row>
    <row r="335" spans="1:17" s="230" customFormat="1" ht="42" customHeight="1" x14ac:dyDescent="0.25">
      <c r="A335" s="238">
        <v>1</v>
      </c>
      <c r="B335" s="395" t="s">
        <v>215</v>
      </c>
      <c r="C335" s="232"/>
      <c r="D335" s="390"/>
      <c r="E335" s="233"/>
      <c r="F335" s="396">
        <v>3558800</v>
      </c>
      <c r="G335" s="397">
        <f>F335</f>
        <v>3558800</v>
      </c>
      <c r="H335" s="398"/>
      <c r="I335" s="397">
        <f>F335/F336*100</f>
        <v>100</v>
      </c>
      <c r="J335" s="397">
        <f>M335/F335*100</f>
        <v>40.828369113184223</v>
      </c>
      <c r="K335" s="397">
        <f>J335</f>
        <v>40.828369113184223</v>
      </c>
      <c r="L335" s="397">
        <f>I335*J335/100</f>
        <v>40.828369113184223</v>
      </c>
      <c r="M335" s="397">
        <v>1453000</v>
      </c>
      <c r="N335" s="399">
        <f>M335/F336*100</f>
        <v>40.828369113184223</v>
      </c>
      <c r="O335" s="518">
        <f t="shared" ref="O335:O336" si="64">F335-M335</f>
        <v>2105800</v>
      </c>
      <c r="P335" s="237"/>
      <c r="Q335" s="230" t="s">
        <v>128</v>
      </c>
    </row>
    <row r="336" spans="1:17" ht="27" customHeight="1" thickBot="1" x14ac:dyDescent="0.3">
      <c r="A336" s="657" t="s">
        <v>35</v>
      </c>
      <c r="B336" s="658"/>
      <c r="C336" s="658"/>
      <c r="D336" s="658"/>
      <c r="E336" s="659"/>
      <c r="F336" s="43">
        <f>SUM(F335:F335)</f>
        <v>3558800</v>
      </c>
      <c r="G336" s="43">
        <f>SUM(G335:G335)</f>
        <v>3558800</v>
      </c>
      <c r="H336" s="43"/>
      <c r="I336" s="43">
        <f t="shared" ref="I336:N336" si="65">SUM(I335:I335)</f>
        <v>100</v>
      </c>
      <c r="J336" s="46">
        <f t="shared" si="65"/>
        <v>40.828369113184223</v>
      </c>
      <c r="K336" s="43">
        <f t="shared" si="65"/>
        <v>40.828369113184223</v>
      </c>
      <c r="L336" s="43">
        <f t="shared" si="65"/>
        <v>40.828369113184223</v>
      </c>
      <c r="M336" s="43">
        <f t="shared" si="65"/>
        <v>1453000</v>
      </c>
      <c r="N336" s="43">
        <f t="shared" si="65"/>
        <v>40.828369113184223</v>
      </c>
      <c r="O336" s="519">
        <f t="shared" si="64"/>
        <v>2105800</v>
      </c>
      <c r="P336" s="225"/>
    </row>
    <row r="337" spans="1:16" ht="15.75" thickTop="1" x14ac:dyDescent="0.25">
      <c r="A337" s="100"/>
      <c r="B337" s="100"/>
      <c r="C337" s="100"/>
      <c r="D337" s="100"/>
      <c r="E337" s="100"/>
      <c r="F337" s="176"/>
      <c r="G337" s="177"/>
      <c r="H337" s="177"/>
      <c r="I337" s="278"/>
      <c r="J337" s="278"/>
      <c r="K337" s="278"/>
      <c r="L337" s="278"/>
      <c r="M337" s="278"/>
      <c r="N337" s="278"/>
      <c r="P337" s="98"/>
    </row>
    <row r="338" spans="1:16" x14ac:dyDescent="0.25">
      <c r="A338" s="100"/>
      <c r="B338" s="100"/>
      <c r="C338" s="100"/>
      <c r="D338" s="100"/>
      <c r="E338" s="100"/>
      <c r="F338" s="386"/>
      <c r="G338" s="177"/>
      <c r="H338" s="177"/>
      <c r="I338" s="278"/>
      <c r="J338" s="278"/>
      <c r="K338" s="278"/>
      <c r="L338" s="278"/>
      <c r="M338" s="278"/>
      <c r="N338" s="278"/>
      <c r="P338" s="98"/>
    </row>
    <row r="339" spans="1:16" x14ac:dyDescent="0.25">
      <c r="A339" s="126"/>
      <c r="B339" s="127"/>
      <c r="C339" s="127"/>
      <c r="D339" s="126"/>
      <c r="E339" s="126"/>
      <c r="F339" s="176"/>
      <c r="G339" s="177"/>
      <c r="H339" s="177"/>
      <c r="I339" s="278"/>
      <c r="J339" s="177"/>
      <c r="K339" s="177"/>
      <c r="L339" s="268" t="str">
        <f>L170</f>
        <v>Matalalang,  28 Mei 2025</v>
      </c>
      <c r="M339" s="169"/>
      <c r="N339" s="169"/>
      <c r="P339" s="98"/>
    </row>
    <row r="340" spans="1:16" x14ac:dyDescent="0.25">
      <c r="A340" s="126"/>
      <c r="B340" s="126"/>
      <c r="C340" s="126"/>
      <c r="D340" s="126"/>
      <c r="E340" s="126"/>
      <c r="F340" s="176"/>
      <c r="G340" s="177"/>
      <c r="H340" s="177"/>
      <c r="I340" s="278"/>
      <c r="J340" s="177"/>
      <c r="K340" s="177"/>
      <c r="L340" s="168"/>
      <c r="M340" s="169"/>
      <c r="N340" s="169"/>
      <c r="P340" s="98"/>
    </row>
    <row r="341" spans="1:16" x14ac:dyDescent="0.25">
      <c r="A341" s="126"/>
      <c r="B341" s="126"/>
      <c r="C341" s="126"/>
      <c r="D341" s="126"/>
      <c r="E341" s="126"/>
      <c r="F341" s="176"/>
      <c r="G341" s="177"/>
      <c r="H341" s="177"/>
      <c r="I341" s="278"/>
      <c r="J341" s="177"/>
      <c r="K341" s="177"/>
      <c r="L341" s="175" t="s">
        <v>87</v>
      </c>
      <c r="M341" s="169"/>
      <c r="N341" s="169"/>
      <c r="P341" s="98"/>
    </row>
    <row r="342" spans="1:16" x14ac:dyDescent="0.25">
      <c r="A342" s="126"/>
      <c r="B342" s="126"/>
      <c r="C342" s="130"/>
      <c r="D342" s="126"/>
      <c r="E342" s="126"/>
      <c r="F342" s="176"/>
      <c r="G342" s="177"/>
      <c r="H342" s="177"/>
      <c r="I342" s="278"/>
      <c r="J342" s="177"/>
      <c r="K342" s="177"/>
      <c r="L342" s="175"/>
      <c r="M342" s="169"/>
      <c r="N342" s="169"/>
      <c r="P342" s="98"/>
    </row>
    <row r="343" spans="1:16" ht="14.45" customHeight="1" x14ac:dyDescent="0.25">
      <c r="A343" s="126"/>
      <c r="B343" s="126"/>
      <c r="C343" s="130"/>
      <c r="D343" s="126"/>
      <c r="E343" s="126"/>
      <c r="F343" s="176"/>
      <c r="G343" s="177"/>
      <c r="H343" s="177"/>
      <c r="I343" s="278"/>
      <c r="J343" s="177"/>
      <c r="K343" s="177"/>
      <c r="L343" s="367"/>
      <c r="M343" s="368"/>
      <c r="N343" s="169"/>
      <c r="P343" s="98"/>
    </row>
    <row r="344" spans="1:16" ht="14.45" customHeight="1" x14ac:dyDescent="0.25">
      <c r="A344" s="126"/>
      <c r="B344" s="126"/>
      <c r="C344" s="130"/>
      <c r="D344" s="126"/>
      <c r="E344" s="126"/>
      <c r="F344" s="176"/>
      <c r="G344" s="177"/>
      <c r="H344" s="177"/>
      <c r="I344" s="278"/>
      <c r="J344" s="177"/>
      <c r="K344" s="177"/>
      <c r="L344" s="724" t="str">
        <f>L28</f>
        <v>ANDI NORMA, S.Ag</v>
      </c>
      <c r="M344" s="724"/>
      <c r="N344" s="278"/>
      <c r="P344" s="98"/>
    </row>
    <row r="345" spans="1:16" x14ac:dyDescent="0.25">
      <c r="A345" s="126"/>
      <c r="B345" s="126"/>
      <c r="C345" s="130"/>
      <c r="D345" s="126"/>
      <c r="E345" s="126"/>
      <c r="F345" s="176"/>
      <c r="G345" s="177"/>
      <c r="H345" s="177"/>
      <c r="I345" s="278"/>
      <c r="J345" s="177"/>
      <c r="K345" s="177"/>
      <c r="L345" s="725" t="str">
        <f>L29</f>
        <v>N I P . 197603162009062001</v>
      </c>
      <c r="M345" s="725"/>
      <c r="N345" s="278"/>
      <c r="P345" s="98"/>
    </row>
    <row r="346" spans="1:16" x14ac:dyDescent="0.25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369"/>
      <c r="M346" s="368"/>
      <c r="N346" s="99"/>
    </row>
    <row r="359" spans="1:16" x14ac:dyDescent="0.25">
      <c r="P359" s="224"/>
    </row>
    <row r="360" spans="1:16" x14ac:dyDescent="0.25">
      <c r="F360" s="97"/>
      <c r="G360" s="97"/>
      <c r="H360" s="97"/>
      <c r="I360" s="97"/>
      <c r="J360" s="97"/>
      <c r="K360" s="97"/>
      <c r="L360" s="97"/>
      <c r="M360" s="97"/>
      <c r="N360" s="97"/>
      <c r="P360" s="224"/>
    </row>
    <row r="361" spans="1:16" x14ac:dyDescent="0.25">
      <c r="A361" s="146" t="s">
        <v>7</v>
      </c>
      <c r="B361" s="146"/>
      <c r="C361" s="146" t="s">
        <v>8</v>
      </c>
      <c r="D361" s="147"/>
      <c r="E361" s="148"/>
      <c r="F361" s="148"/>
      <c r="G361" s="148"/>
      <c r="H361" s="148"/>
      <c r="I361" s="148"/>
      <c r="J361" s="148"/>
      <c r="K361" s="148"/>
      <c r="L361" s="147"/>
      <c r="M361" s="147"/>
      <c r="N361" s="147"/>
      <c r="P361" s="224"/>
    </row>
    <row r="362" spans="1:16" x14ac:dyDescent="0.25">
      <c r="A362" s="146" t="s">
        <v>65</v>
      </c>
      <c r="B362" s="146"/>
      <c r="C362" s="146" t="s">
        <v>202</v>
      </c>
      <c r="D362" s="147"/>
      <c r="E362" s="148"/>
      <c r="F362" s="148"/>
      <c r="G362" s="148"/>
      <c r="H362" s="148"/>
      <c r="I362" s="148"/>
      <c r="J362" s="148"/>
      <c r="K362" s="149"/>
      <c r="L362" s="146"/>
      <c r="M362" s="146"/>
      <c r="N362" s="146"/>
      <c r="P362" s="224"/>
    </row>
    <row r="363" spans="1:16" x14ac:dyDescent="0.25">
      <c r="A363" s="146" t="s">
        <v>9</v>
      </c>
      <c r="B363" s="146"/>
      <c r="C363" s="146" t="s">
        <v>10</v>
      </c>
      <c r="D363" s="147"/>
      <c r="E363" s="148"/>
      <c r="F363" s="148"/>
      <c r="G363" s="148"/>
      <c r="H363" s="148"/>
      <c r="I363" s="148"/>
      <c r="J363" s="103"/>
      <c r="K363" s="103" t="str">
        <f>'UMUM,KEPEGAWAIAN DAN HUKUM'!K87</f>
        <v>Keadaan Bulan : Mei 2025</v>
      </c>
      <c r="L363" s="103"/>
      <c r="M363" s="103"/>
      <c r="N363" s="146"/>
      <c r="P363" s="224"/>
    </row>
    <row r="364" spans="1:16" ht="17.45" customHeight="1" thickBot="1" x14ac:dyDescent="0.3">
      <c r="A364" s="146"/>
      <c r="B364" s="146"/>
      <c r="C364" s="146"/>
      <c r="D364" s="147"/>
      <c r="E364" s="147"/>
      <c r="F364" s="147"/>
      <c r="G364" s="147"/>
      <c r="H364" s="147"/>
      <c r="I364" s="147"/>
      <c r="J364" s="147"/>
      <c r="K364" s="147"/>
      <c r="L364" s="149"/>
      <c r="M364" s="710" t="s">
        <v>67</v>
      </c>
      <c r="N364" s="710"/>
      <c r="P364" s="224"/>
    </row>
    <row r="365" spans="1:16" ht="15.75" thickTop="1" x14ac:dyDescent="0.25">
      <c r="A365" s="661" t="s">
        <v>68</v>
      </c>
      <c r="B365" s="664" t="s">
        <v>69</v>
      </c>
      <c r="C365" s="701"/>
      <c r="D365" s="670" t="s">
        <v>70</v>
      </c>
      <c r="E365" s="671"/>
      <c r="F365" s="675" t="s">
        <v>71</v>
      </c>
      <c r="G365" s="675" t="s">
        <v>72</v>
      </c>
      <c r="H365" s="675" t="s">
        <v>73</v>
      </c>
      <c r="I365" s="675" t="s">
        <v>74</v>
      </c>
      <c r="J365" s="691" t="s">
        <v>75</v>
      </c>
      <c r="K365" s="698"/>
      <c r="L365" s="670" t="s">
        <v>76</v>
      </c>
      <c r="M365" s="699"/>
      <c r="N365" s="700"/>
      <c r="P365" s="224"/>
    </row>
    <row r="366" spans="1:16" ht="15" customHeight="1" x14ac:dyDescent="0.25">
      <c r="A366" s="662"/>
      <c r="B366" s="702"/>
      <c r="C366" s="703"/>
      <c r="D366" s="681" t="s">
        <v>77</v>
      </c>
      <c r="E366" s="681" t="s">
        <v>78</v>
      </c>
      <c r="F366" s="685"/>
      <c r="G366" s="685"/>
      <c r="H366" s="685"/>
      <c r="I366" s="685"/>
      <c r="J366" s="681" t="s">
        <v>21</v>
      </c>
      <c r="K366" s="681" t="s">
        <v>79</v>
      </c>
      <c r="L366" s="681" t="s">
        <v>21</v>
      </c>
      <c r="M366" s="683" t="s">
        <v>79</v>
      </c>
      <c r="N366" s="706"/>
      <c r="P366" s="224"/>
    </row>
    <row r="367" spans="1:16" x14ac:dyDescent="0.25">
      <c r="A367" s="663"/>
      <c r="B367" s="704"/>
      <c r="C367" s="705"/>
      <c r="D367" s="682"/>
      <c r="E367" s="682"/>
      <c r="F367" s="682"/>
      <c r="G367" s="682"/>
      <c r="H367" s="682"/>
      <c r="I367" s="682"/>
      <c r="J367" s="682"/>
      <c r="K367" s="682"/>
      <c r="L367" s="682"/>
      <c r="M367" s="209" t="s">
        <v>24</v>
      </c>
      <c r="N367" s="210" t="s">
        <v>80</v>
      </c>
      <c r="P367" s="224"/>
    </row>
    <row r="368" spans="1:16" x14ac:dyDescent="0.25">
      <c r="A368" s="206">
        <v>1</v>
      </c>
      <c r="B368" s="655">
        <v>2</v>
      </c>
      <c r="C368" s="686"/>
      <c r="D368" s="207">
        <v>3</v>
      </c>
      <c r="E368" s="207">
        <v>4</v>
      </c>
      <c r="F368" s="207">
        <v>5</v>
      </c>
      <c r="G368" s="207">
        <v>6</v>
      </c>
      <c r="H368" s="207">
        <v>7</v>
      </c>
      <c r="I368" s="207">
        <v>8</v>
      </c>
      <c r="J368" s="207">
        <v>9</v>
      </c>
      <c r="K368" s="207">
        <v>10</v>
      </c>
      <c r="L368" s="207">
        <v>11</v>
      </c>
      <c r="M368" s="207">
        <v>12</v>
      </c>
      <c r="N368" s="208">
        <v>13</v>
      </c>
      <c r="P368" s="224"/>
    </row>
    <row r="369" spans="1:18" ht="14.45" customHeight="1" x14ac:dyDescent="0.25">
      <c r="A369" s="377">
        <v>1</v>
      </c>
      <c r="B369" s="139" t="s">
        <v>217</v>
      </c>
      <c r="C369" s="111"/>
      <c r="D369" s="107"/>
      <c r="E369" s="107"/>
      <c r="F369" s="378">
        <v>26100</v>
      </c>
      <c r="G369" s="378">
        <v>26100</v>
      </c>
      <c r="H369" s="107"/>
      <c r="I369" s="115">
        <f>F369/F374*100</f>
        <v>0.73521126760563382</v>
      </c>
      <c r="J369" s="115">
        <f>M369/F369*100</f>
        <v>94.904214559386972</v>
      </c>
      <c r="K369" s="115">
        <f>J369</f>
        <v>94.904214559386972</v>
      </c>
      <c r="L369" s="115">
        <f t="shared" ref="L369:L373" si="66">I369*J369/100</f>
        <v>0.69774647887323948</v>
      </c>
      <c r="M369" s="115">
        <v>24770</v>
      </c>
      <c r="N369" s="117">
        <f>M369/F374*100</f>
        <v>0.69774647887323948</v>
      </c>
      <c r="O369" s="518">
        <f t="shared" ref="O369:O374" si="67">F369-M369</f>
        <v>1330</v>
      </c>
      <c r="P369" s="225"/>
    </row>
    <row r="370" spans="1:18" x14ac:dyDescent="0.25">
      <c r="A370" s="109">
        <v>2</v>
      </c>
      <c r="B370" s="139" t="s">
        <v>218</v>
      </c>
      <c r="C370" s="111"/>
      <c r="D370" s="375"/>
      <c r="E370" s="113"/>
      <c r="F370" s="140">
        <v>336400</v>
      </c>
      <c r="G370" s="140">
        <v>336400</v>
      </c>
      <c r="H370" s="115"/>
      <c r="I370" s="115">
        <f>F370/F374*100</f>
        <v>9.4760563380281688</v>
      </c>
      <c r="J370" s="115">
        <f>M370/F370*100</f>
        <v>92.390011890606417</v>
      </c>
      <c r="K370" s="115">
        <f>J370</f>
        <v>92.390011890606417</v>
      </c>
      <c r="L370" s="115">
        <f t="shared" si="66"/>
        <v>8.7549295774647877</v>
      </c>
      <c r="M370" s="115">
        <v>310800</v>
      </c>
      <c r="N370" s="117">
        <f>M370/F374*100</f>
        <v>8.7549295774647895</v>
      </c>
      <c r="O370" s="518">
        <f t="shared" si="67"/>
        <v>25600</v>
      </c>
      <c r="P370" s="225"/>
      <c r="R370" s="98" t="s">
        <v>128</v>
      </c>
    </row>
    <row r="371" spans="1:18" x14ac:dyDescent="0.25">
      <c r="A371" s="109">
        <v>3</v>
      </c>
      <c r="B371" s="139" t="s">
        <v>219</v>
      </c>
      <c r="C371" s="111"/>
      <c r="D371" s="400"/>
      <c r="E371" s="113"/>
      <c r="F371" s="140">
        <v>25000</v>
      </c>
      <c r="G371" s="140">
        <v>25000</v>
      </c>
      <c r="H371" s="142"/>
      <c r="I371" s="115">
        <f>F371/F374*100</f>
        <v>0.70422535211267612</v>
      </c>
      <c r="J371" s="115">
        <f t="shared" ref="J371" si="68">M371/F371*100</f>
        <v>96</v>
      </c>
      <c r="K371" s="115">
        <f t="shared" ref="K371" si="69">J371</f>
        <v>96</v>
      </c>
      <c r="L371" s="115">
        <f t="shared" ref="L371" si="70">I371*J371/100</f>
        <v>0.67605633802816911</v>
      </c>
      <c r="M371" s="115">
        <v>24000</v>
      </c>
      <c r="N371" s="117">
        <f>M371/F374*100</f>
        <v>0.676056338028169</v>
      </c>
      <c r="O371" s="518">
        <f t="shared" si="67"/>
        <v>1000</v>
      </c>
      <c r="P371" s="225"/>
    </row>
    <row r="372" spans="1:18" x14ac:dyDescent="0.25">
      <c r="A372" s="109">
        <v>4</v>
      </c>
      <c r="B372" s="139" t="s">
        <v>220</v>
      </c>
      <c r="C372" s="111"/>
      <c r="D372" s="400"/>
      <c r="E372" s="113"/>
      <c r="F372" s="140">
        <v>162500</v>
      </c>
      <c r="G372" s="140">
        <v>162500</v>
      </c>
      <c r="H372" s="142"/>
      <c r="I372" s="115">
        <f>F372/F374*100</f>
        <v>4.5774647887323949</v>
      </c>
      <c r="J372" s="115">
        <f t="shared" ref="J372" si="71">M372/F372*100</f>
        <v>100</v>
      </c>
      <c r="K372" s="115">
        <f t="shared" ref="K372" si="72">J372</f>
        <v>100</v>
      </c>
      <c r="L372" s="115">
        <f t="shared" ref="L372" si="73">I372*J372/100</f>
        <v>4.5774647887323949</v>
      </c>
      <c r="M372" s="115">
        <v>162500</v>
      </c>
      <c r="N372" s="117">
        <f>M372/F374*100</f>
        <v>4.5774647887323949</v>
      </c>
      <c r="O372" s="518">
        <f t="shared" si="67"/>
        <v>0</v>
      </c>
      <c r="P372" s="225"/>
    </row>
    <row r="373" spans="1:18" x14ac:dyDescent="0.25">
      <c r="A373" s="109">
        <v>5</v>
      </c>
      <c r="B373" s="139" t="s">
        <v>89</v>
      </c>
      <c r="C373" s="111"/>
      <c r="D373" s="375"/>
      <c r="E373" s="113"/>
      <c r="F373" s="140">
        <v>3000000</v>
      </c>
      <c r="G373" s="140">
        <v>3000000</v>
      </c>
      <c r="H373" s="142"/>
      <c r="I373" s="115">
        <f>F373/F374*100</f>
        <v>84.507042253521121</v>
      </c>
      <c r="J373" s="115">
        <f t="shared" ref="J373" si="74">M373/F373*100</f>
        <v>35</v>
      </c>
      <c r="K373" s="115">
        <f t="shared" ref="K373" si="75">J373</f>
        <v>35</v>
      </c>
      <c r="L373" s="115">
        <f t="shared" si="66"/>
        <v>29.577464788732392</v>
      </c>
      <c r="M373" s="115">
        <v>1050000</v>
      </c>
      <c r="N373" s="117">
        <f>M373/F374*100</f>
        <v>29.577464788732392</v>
      </c>
      <c r="O373" s="518">
        <f t="shared" si="67"/>
        <v>1950000</v>
      </c>
      <c r="P373" s="225"/>
    </row>
    <row r="374" spans="1:18" ht="15.75" thickBot="1" x14ac:dyDescent="0.3">
      <c r="A374" s="657" t="s">
        <v>35</v>
      </c>
      <c r="B374" s="658"/>
      <c r="C374" s="658"/>
      <c r="D374" s="658"/>
      <c r="E374" s="659"/>
      <c r="F374" s="43">
        <f>SUM(F369:F373)</f>
        <v>3550000</v>
      </c>
      <c r="G374" s="43">
        <f>SUM(G369:G373)</f>
        <v>3550000</v>
      </c>
      <c r="H374" s="43"/>
      <c r="I374" s="43">
        <f>SUM(I369:I373)</f>
        <v>100</v>
      </c>
      <c r="J374" s="46">
        <f t="shared" ref="J374:N374" si="76">SUM(J369:J373)</f>
        <v>418.2942264499934</v>
      </c>
      <c r="K374" s="43">
        <f t="shared" si="76"/>
        <v>418.2942264499934</v>
      </c>
      <c r="L374" s="43">
        <f t="shared" si="76"/>
        <v>44.283661971830981</v>
      </c>
      <c r="M374" s="43">
        <f>SUM(M369:M373)</f>
        <v>1572070</v>
      </c>
      <c r="N374" s="43">
        <f t="shared" si="76"/>
        <v>44.283661971830988</v>
      </c>
      <c r="O374" s="519">
        <f t="shared" si="67"/>
        <v>1977930</v>
      </c>
      <c r="P374" s="224"/>
    </row>
    <row r="375" spans="1:18" ht="15.75" thickTop="1" x14ac:dyDescent="0.25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P375" s="224"/>
    </row>
    <row r="376" spans="1:18" x14ac:dyDescent="0.25">
      <c r="A376" s="126"/>
      <c r="B376" s="127"/>
      <c r="C376" s="127"/>
      <c r="D376" s="126"/>
      <c r="E376" s="126"/>
      <c r="F376" s="126"/>
      <c r="G376" s="126"/>
      <c r="H376" s="126"/>
      <c r="I376" s="100"/>
      <c r="J376" s="100"/>
      <c r="K376" s="100"/>
      <c r="L376" s="273" t="str">
        <f>'UMUM,KEPEGAWAIAN DAN HUKUM'!L24</f>
        <v>Matalalang,  28 Mei 2025</v>
      </c>
      <c r="M376" s="99"/>
      <c r="N376" s="99"/>
      <c r="P376" s="224"/>
    </row>
    <row r="377" spans="1:18" x14ac:dyDescent="0.25">
      <c r="A377" s="126"/>
      <c r="B377" s="126"/>
      <c r="C377" s="126"/>
      <c r="D377" s="126"/>
      <c r="E377" s="126"/>
      <c r="F377" s="126"/>
      <c r="G377" s="126"/>
      <c r="H377" s="126"/>
      <c r="I377" s="129"/>
      <c r="J377" s="129"/>
      <c r="K377" s="129"/>
      <c r="L377" s="99"/>
      <c r="M377" s="99"/>
      <c r="N377" s="99"/>
      <c r="P377" s="224"/>
    </row>
    <row r="378" spans="1:18" x14ac:dyDescent="0.25">
      <c r="A378" s="126"/>
      <c r="B378" s="126"/>
      <c r="C378" s="126"/>
      <c r="D378" s="126"/>
      <c r="E378" s="126"/>
      <c r="F378" s="126"/>
      <c r="G378" s="126"/>
      <c r="H378" s="126"/>
      <c r="I378" s="129"/>
      <c r="J378" s="129"/>
      <c r="K378" s="129"/>
      <c r="L378" s="103" t="s">
        <v>87</v>
      </c>
      <c r="M378" s="99"/>
      <c r="N378" s="99"/>
      <c r="P378" s="224"/>
    </row>
    <row r="379" spans="1:18" x14ac:dyDescent="0.25">
      <c r="A379" s="126"/>
      <c r="B379" s="126"/>
      <c r="C379" s="130"/>
      <c r="D379" s="126"/>
      <c r="E379" s="126"/>
      <c r="F379" s="126"/>
      <c r="G379" s="126"/>
      <c r="H379" s="150"/>
      <c r="I379" s="129"/>
      <c r="J379" s="129"/>
      <c r="K379" s="129"/>
      <c r="L379" s="103"/>
      <c r="M379" s="99"/>
      <c r="N379" s="99"/>
      <c r="P379" s="224"/>
    </row>
    <row r="380" spans="1:18" ht="15" customHeight="1" x14ac:dyDescent="0.25">
      <c r="A380" s="126"/>
      <c r="B380" s="126"/>
      <c r="C380" s="130"/>
      <c r="D380" s="126"/>
      <c r="E380" s="126"/>
      <c r="F380" s="126"/>
      <c r="G380" s="126"/>
      <c r="H380" s="126"/>
      <c r="I380" s="129"/>
      <c r="J380" s="129"/>
      <c r="K380" s="129"/>
      <c r="L380" s="103"/>
      <c r="M380" s="100"/>
      <c r="N380" s="100"/>
      <c r="P380" s="224"/>
    </row>
    <row r="381" spans="1:18" ht="15" customHeight="1" x14ac:dyDescent="0.25">
      <c r="A381" s="126"/>
      <c r="B381" s="126"/>
      <c r="C381" s="130"/>
      <c r="D381" s="126"/>
      <c r="E381" s="126"/>
      <c r="F381" s="126"/>
      <c r="G381" s="126"/>
      <c r="H381" s="126"/>
      <c r="I381" s="129"/>
      <c r="J381" s="129"/>
      <c r="K381" s="129"/>
      <c r="L381" s="724" t="str">
        <f>L28</f>
        <v>ANDI NORMA, S.Ag</v>
      </c>
      <c r="M381" s="724"/>
      <c r="N381" s="100"/>
      <c r="P381" s="224"/>
    </row>
    <row r="382" spans="1:18" x14ac:dyDescent="0.25">
      <c r="A382" s="126"/>
      <c r="B382" s="126"/>
      <c r="C382" s="130"/>
      <c r="D382" s="126"/>
      <c r="E382" s="126"/>
      <c r="F382" s="126"/>
      <c r="G382" s="126"/>
      <c r="H382" s="126"/>
      <c r="I382" s="129"/>
      <c r="J382" s="129"/>
      <c r="K382" s="129"/>
      <c r="L382" s="725" t="str">
        <f>L29</f>
        <v>N I P . 197603162009062001</v>
      </c>
      <c r="M382" s="725"/>
      <c r="N382" s="100"/>
      <c r="P382" s="224"/>
    </row>
    <row r="383" spans="1:18" x14ac:dyDescent="0.25">
      <c r="F383" s="97"/>
      <c r="G383" s="97"/>
      <c r="H383" s="97"/>
      <c r="I383" s="97"/>
      <c r="J383" s="97"/>
      <c r="K383" s="97"/>
      <c r="L383" s="97"/>
      <c r="M383" s="97"/>
      <c r="N383" s="97"/>
      <c r="P383" s="98"/>
    </row>
    <row r="384" spans="1:18" x14ac:dyDescent="0.25">
      <c r="F384" s="97"/>
      <c r="G384" s="97"/>
      <c r="H384" s="97"/>
      <c r="I384" s="97"/>
      <c r="J384" s="97"/>
      <c r="K384" s="97"/>
      <c r="L384" s="97"/>
      <c r="M384" s="97"/>
      <c r="N384" s="97"/>
      <c r="P384" s="98"/>
    </row>
    <row r="385" spans="1:14" x14ac:dyDescent="0.25">
      <c r="F385" s="97"/>
      <c r="G385" s="97"/>
      <c r="H385" s="97"/>
      <c r="I385" s="97"/>
      <c r="J385" s="97"/>
      <c r="K385" s="97"/>
      <c r="L385" s="97"/>
      <c r="M385" s="97"/>
      <c r="N385" s="97"/>
    </row>
    <row r="400" spans="1:14" x14ac:dyDescent="0.25">
      <c r="A400" s="100"/>
      <c r="B400" s="100"/>
      <c r="C400" s="100"/>
      <c r="D400" s="100"/>
      <c r="E400" s="101"/>
      <c r="F400" s="170"/>
      <c r="G400" s="171"/>
      <c r="H400" s="171"/>
      <c r="I400" s="172"/>
      <c r="J400" s="172"/>
      <c r="K400" s="172"/>
      <c r="L400" s="402"/>
      <c r="M400" s="402"/>
      <c r="N400" s="402"/>
    </row>
    <row r="401" spans="1:16" x14ac:dyDescent="0.25">
      <c r="A401" s="100"/>
      <c r="B401" s="100"/>
      <c r="C401" s="100"/>
      <c r="D401" s="100"/>
      <c r="E401" s="101"/>
      <c r="F401" s="170"/>
      <c r="G401" s="171"/>
      <c r="H401" s="171"/>
      <c r="I401" s="172"/>
      <c r="J401" s="172"/>
      <c r="K401" s="172"/>
      <c r="L401" s="402"/>
      <c r="M401" s="402"/>
      <c r="N401" s="402"/>
    </row>
    <row r="402" spans="1:16" x14ac:dyDescent="0.25">
      <c r="A402" s="103" t="s">
        <v>7</v>
      </c>
      <c r="B402" s="103"/>
      <c r="C402" s="103" t="s">
        <v>8</v>
      </c>
      <c r="D402" s="100"/>
      <c r="E402" s="102"/>
      <c r="F402" s="174"/>
      <c r="G402" s="175"/>
      <c r="H402" s="175"/>
      <c r="I402" s="172"/>
      <c r="J402" s="172"/>
      <c r="K402" s="172"/>
      <c r="L402" s="402"/>
      <c r="M402" s="402"/>
      <c r="N402" s="402"/>
    </row>
    <row r="403" spans="1:16" x14ac:dyDescent="0.25">
      <c r="A403" s="103" t="s">
        <v>65</v>
      </c>
      <c r="B403" s="103"/>
      <c r="C403" s="103" t="s">
        <v>235</v>
      </c>
      <c r="D403" s="100"/>
      <c r="E403" s="102"/>
      <c r="F403" s="174"/>
      <c r="G403" s="175"/>
      <c r="H403" s="175"/>
      <c r="I403" s="172"/>
      <c r="J403" s="172"/>
      <c r="K403" s="172"/>
      <c r="L403" s="172"/>
      <c r="M403" s="172"/>
      <c r="N403" s="172"/>
    </row>
    <row r="404" spans="1:16" x14ac:dyDescent="0.25">
      <c r="A404" s="103" t="s">
        <v>9</v>
      </c>
      <c r="B404" s="103"/>
      <c r="C404" s="103" t="s">
        <v>10</v>
      </c>
      <c r="D404" s="100"/>
      <c r="E404" s="102"/>
      <c r="F404" s="174"/>
      <c r="G404" s="175"/>
      <c r="H404" s="175"/>
      <c r="I404" s="172"/>
      <c r="J404" s="172"/>
      <c r="K404" s="151" t="str">
        <f>'UMUM,KEPEGAWAIAN DAN HUKUM'!K87</f>
        <v>Keadaan Bulan : Mei 2025</v>
      </c>
      <c r="L404" s="172"/>
      <c r="M404" s="172"/>
      <c r="N404" s="172"/>
    </row>
    <row r="405" spans="1:16" ht="15.75" thickBot="1" x14ac:dyDescent="0.3">
      <c r="A405" s="103"/>
      <c r="B405" s="103"/>
      <c r="C405" s="103"/>
      <c r="D405" s="100"/>
      <c r="E405" s="100"/>
      <c r="F405" s="176"/>
      <c r="G405" s="177"/>
      <c r="H405" s="177"/>
      <c r="I405" s="402"/>
      <c r="J405" s="402"/>
      <c r="K405" s="402"/>
      <c r="L405" s="169"/>
      <c r="M405" s="660" t="s">
        <v>67</v>
      </c>
      <c r="N405" s="660"/>
    </row>
    <row r="406" spans="1:16" ht="15.75" thickTop="1" x14ac:dyDescent="0.25">
      <c r="A406" s="661" t="s">
        <v>68</v>
      </c>
      <c r="B406" s="664" t="s">
        <v>69</v>
      </c>
      <c r="C406" s="726"/>
      <c r="D406" s="670" t="s">
        <v>70</v>
      </c>
      <c r="E406" s="671"/>
      <c r="F406" s="672" t="s">
        <v>71</v>
      </c>
      <c r="G406" s="675" t="s">
        <v>72</v>
      </c>
      <c r="H406" s="675" t="s">
        <v>73</v>
      </c>
      <c r="I406" s="675" t="s">
        <v>74</v>
      </c>
      <c r="J406" s="670" t="s">
        <v>75</v>
      </c>
      <c r="K406" s="678"/>
      <c r="L406" s="670" t="s">
        <v>76</v>
      </c>
      <c r="M406" s="679"/>
      <c r="N406" s="680"/>
    </row>
    <row r="407" spans="1:16" x14ac:dyDescent="0.25">
      <c r="A407" s="662"/>
      <c r="B407" s="727"/>
      <c r="C407" s="728"/>
      <c r="D407" s="681" t="s">
        <v>77</v>
      </c>
      <c r="E407" s="681" t="s">
        <v>78</v>
      </c>
      <c r="F407" s="673"/>
      <c r="G407" s="676"/>
      <c r="H407" s="676"/>
      <c r="I407" s="676"/>
      <c r="J407" s="681" t="s">
        <v>21</v>
      </c>
      <c r="K407" s="681" t="s">
        <v>79</v>
      </c>
      <c r="L407" s="681" t="s">
        <v>21</v>
      </c>
      <c r="M407" s="683" t="s">
        <v>79</v>
      </c>
      <c r="N407" s="684"/>
    </row>
    <row r="408" spans="1:16" x14ac:dyDescent="0.25">
      <c r="A408" s="663"/>
      <c r="B408" s="729"/>
      <c r="C408" s="730"/>
      <c r="D408" s="682"/>
      <c r="E408" s="682"/>
      <c r="F408" s="674"/>
      <c r="G408" s="677"/>
      <c r="H408" s="677"/>
      <c r="I408" s="677"/>
      <c r="J408" s="677"/>
      <c r="K408" s="677"/>
      <c r="L408" s="677"/>
      <c r="M408" s="209" t="s">
        <v>24</v>
      </c>
      <c r="N408" s="210" t="s">
        <v>80</v>
      </c>
    </row>
    <row r="409" spans="1:16" x14ac:dyDescent="0.25">
      <c r="A409" s="206">
        <v>1</v>
      </c>
      <c r="B409" s="655">
        <v>2</v>
      </c>
      <c r="C409" s="686"/>
      <c r="D409" s="207">
        <v>1</v>
      </c>
      <c r="E409" s="207">
        <v>4</v>
      </c>
      <c r="F409" s="221">
        <v>5</v>
      </c>
      <c r="G409" s="207">
        <v>6</v>
      </c>
      <c r="H409" s="207">
        <v>7</v>
      </c>
      <c r="I409" s="207">
        <v>8</v>
      </c>
      <c r="J409" s="207">
        <v>9</v>
      </c>
      <c r="K409" s="207">
        <v>10</v>
      </c>
      <c r="L409" s="207">
        <v>11</v>
      </c>
      <c r="M409" s="207">
        <v>12</v>
      </c>
      <c r="N409" s="208">
        <v>13</v>
      </c>
    </row>
    <row r="410" spans="1:16" x14ac:dyDescent="0.25">
      <c r="A410" s="105"/>
      <c r="B410" s="106"/>
      <c r="C410" s="107"/>
      <c r="D410" s="107"/>
      <c r="E410" s="107"/>
      <c r="F410" s="178"/>
      <c r="G410" s="179"/>
      <c r="H410" s="179"/>
      <c r="I410" s="180"/>
      <c r="J410" s="180"/>
      <c r="K410" s="180"/>
      <c r="L410" s="180"/>
      <c r="M410" s="180"/>
      <c r="N410" s="181"/>
    </row>
    <row r="411" spans="1:16" x14ac:dyDescent="0.25">
      <c r="A411" s="109">
        <v>1</v>
      </c>
      <c r="B411" s="110" t="s">
        <v>213</v>
      </c>
      <c r="C411" s="111"/>
      <c r="D411" s="112"/>
      <c r="E411" s="113"/>
      <c r="F411" s="360">
        <v>0</v>
      </c>
      <c r="G411" s="184">
        <f>F411</f>
        <v>0</v>
      </c>
      <c r="H411" s="183"/>
      <c r="I411" s="184" t="e">
        <f>F411/F415*100</f>
        <v>#DIV/0!</v>
      </c>
      <c r="J411" s="184" t="e">
        <f t="shared" ref="J411:J414" si="77">M411/F411*100</f>
        <v>#DIV/0!</v>
      </c>
      <c r="K411" s="184" t="e">
        <f t="shared" ref="K411:K415" si="78">J411</f>
        <v>#DIV/0!</v>
      </c>
      <c r="L411" s="184" t="e">
        <f>I411*J411/100</f>
        <v>#DIV/0!</v>
      </c>
      <c r="M411" s="184">
        <v>0</v>
      </c>
      <c r="N411" s="185" t="e">
        <f>M411/F415*100</f>
        <v>#DIV/0!</v>
      </c>
      <c r="O411" s="518">
        <f t="shared" ref="O411:O415" si="79">F411-M411</f>
        <v>0</v>
      </c>
      <c r="P411" s="225"/>
    </row>
    <row r="412" spans="1:16" x14ac:dyDescent="0.25">
      <c r="A412" s="109">
        <v>2</v>
      </c>
      <c r="B412" s="110" t="s">
        <v>214</v>
      </c>
      <c r="C412" s="111"/>
      <c r="D412" s="112"/>
      <c r="E412" s="113"/>
      <c r="F412" s="360">
        <v>0</v>
      </c>
      <c r="G412" s="184">
        <f>F412</f>
        <v>0</v>
      </c>
      <c r="H412" s="183"/>
      <c r="I412" s="184" t="e">
        <f>F412/F415*100</f>
        <v>#DIV/0!</v>
      </c>
      <c r="J412" s="184" t="e">
        <f t="shared" si="77"/>
        <v>#DIV/0!</v>
      </c>
      <c r="K412" s="184" t="e">
        <f t="shared" si="78"/>
        <v>#DIV/0!</v>
      </c>
      <c r="L412" s="184" t="e">
        <f>I412*J412/100</f>
        <v>#DIV/0!</v>
      </c>
      <c r="M412" s="184">
        <v>0</v>
      </c>
      <c r="N412" s="185" t="e">
        <f>M412/F415*100</f>
        <v>#DIV/0!</v>
      </c>
      <c r="O412" s="518">
        <f t="shared" si="79"/>
        <v>0</v>
      </c>
      <c r="P412" s="225"/>
    </row>
    <row r="413" spans="1:16" x14ac:dyDescent="0.25">
      <c r="A413" s="109">
        <v>3</v>
      </c>
      <c r="B413" s="110" t="s">
        <v>215</v>
      </c>
      <c r="C413" s="111"/>
      <c r="D413" s="113"/>
      <c r="E413" s="113"/>
      <c r="F413" s="360">
        <v>0</v>
      </c>
      <c r="G413" s="184">
        <f>F413</f>
        <v>0</v>
      </c>
      <c r="H413" s="186"/>
      <c r="I413" s="184" t="e">
        <f>F413/F415*100</f>
        <v>#DIV/0!</v>
      </c>
      <c r="J413" s="184" t="e">
        <f t="shared" si="77"/>
        <v>#DIV/0!</v>
      </c>
      <c r="K413" s="184" t="e">
        <f t="shared" si="78"/>
        <v>#DIV/0!</v>
      </c>
      <c r="L413" s="184" t="e">
        <f>I413*J413/100</f>
        <v>#DIV/0!</v>
      </c>
      <c r="M413" s="184">
        <v>0</v>
      </c>
      <c r="N413" s="185" t="e">
        <f>M413/F415*100</f>
        <v>#DIV/0!</v>
      </c>
      <c r="O413" s="518">
        <f t="shared" si="79"/>
        <v>0</v>
      </c>
      <c r="P413" s="225"/>
    </row>
    <row r="414" spans="1:16" x14ac:dyDescent="0.25">
      <c r="A414" s="109">
        <v>4</v>
      </c>
      <c r="B414" s="110" t="s">
        <v>89</v>
      </c>
      <c r="C414" s="111"/>
      <c r="D414" s="113"/>
      <c r="E414" s="113"/>
      <c r="F414" s="360">
        <v>0</v>
      </c>
      <c r="G414" s="184">
        <f>F414</f>
        <v>0</v>
      </c>
      <c r="H414" s="186"/>
      <c r="I414" s="184" t="e">
        <f>F414/F415*100</f>
        <v>#DIV/0!</v>
      </c>
      <c r="J414" s="184" t="e">
        <f t="shared" si="77"/>
        <v>#DIV/0!</v>
      </c>
      <c r="K414" s="184" t="e">
        <f t="shared" si="78"/>
        <v>#DIV/0!</v>
      </c>
      <c r="L414" s="184" t="e">
        <f>I414*J414/100</f>
        <v>#DIV/0!</v>
      </c>
      <c r="M414" s="184">
        <v>0</v>
      </c>
      <c r="N414" s="185" t="e">
        <f>M414/F415*100</f>
        <v>#DIV/0!</v>
      </c>
      <c r="O414" s="518">
        <f t="shared" si="79"/>
        <v>0</v>
      </c>
      <c r="P414" s="225"/>
    </row>
    <row r="415" spans="1:16" ht="15.75" thickBot="1" x14ac:dyDescent="0.3">
      <c r="A415" s="657" t="s">
        <v>35</v>
      </c>
      <c r="B415" s="658"/>
      <c r="C415" s="658"/>
      <c r="D415" s="658"/>
      <c r="E415" s="659"/>
      <c r="F415" s="41">
        <f>SUM(F411:F414)</f>
        <v>0</v>
      </c>
      <c r="G415" s="41">
        <f>SUM(G411:G414)</f>
        <v>0</v>
      </c>
      <c r="H415" s="40"/>
      <c r="I415" s="41">
        <v>0</v>
      </c>
      <c r="J415" s="41">
        <v>0</v>
      </c>
      <c r="K415" s="361">
        <f t="shared" si="78"/>
        <v>0</v>
      </c>
      <c r="L415" s="42">
        <f t="shared" ref="L415" si="80">I415*J415/100</f>
        <v>0</v>
      </c>
      <c r="M415" s="41">
        <f>SUM(M411:M414)</f>
        <v>0</v>
      </c>
      <c r="N415" s="41">
        <v>0</v>
      </c>
      <c r="O415" s="519">
        <f t="shared" si="79"/>
        <v>0</v>
      </c>
      <c r="P415" s="225"/>
    </row>
    <row r="416" spans="1:16" ht="15.75" thickTop="1" x14ac:dyDescent="0.25">
      <c r="A416" s="100"/>
      <c r="B416" s="100"/>
      <c r="C416" s="100"/>
      <c r="D416" s="100"/>
      <c r="E416" s="100"/>
      <c r="F416" s="176"/>
      <c r="G416" s="177"/>
      <c r="H416" s="177"/>
      <c r="I416" s="402"/>
      <c r="J416" s="402"/>
      <c r="K416" s="402"/>
      <c r="L416" s="402"/>
      <c r="M416" s="402"/>
      <c r="N416" s="402"/>
    </row>
    <row r="417" spans="1:14" x14ac:dyDescent="0.25">
      <c r="A417" s="126"/>
      <c r="B417" s="127"/>
      <c r="C417" s="127"/>
      <c r="D417" s="126"/>
      <c r="E417" s="126"/>
      <c r="F417" s="176"/>
      <c r="G417" s="177"/>
      <c r="H417" s="177"/>
      <c r="I417" s="402"/>
      <c r="J417" s="177"/>
      <c r="K417" s="177"/>
      <c r="L417" s="268" t="str">
        <f>'UMUM,KEPEGAWAIAN DAN HUKUM'!L24</f>
        <v>Matalalang,  28 Mei 2025</v>
      </c>
      <c r="M417" s="169"/>
      <c r="N417" s="169"/>
    </row>
    <row r="418" spans="1:14" x14ac:dyDescent="0.25">
      <c r="A418" s="126"/>
      <c r="B418" s="127"/>
      <c r="C418" s="127"/>
      <c r="D418" s="126"/>
      <c r="E418" s="126"/>
      <c r="F418" s="176"/>
      <c r="G418" s="177"/>
      <c r="H418" s="177"/>
      <c r="I418" s="402"/>
      <c r="J418" s="177"/>
      <c r="K418" s="177"/>
      <c r="L418" s="128"/>
      <c r="M418" s="169"/>
      <c r="N418" s="169"/>
    </row>
    <row r="419" spans="1:14" x14ac:dyDescent="0.25">
      <c r="A419" s="126"/>
      <c r="B419" s="126"/>
      <c r="C419" s="126"/>
      <c r="D419" s="126"/>
      <c r="E419" s="126"/>
      <c r="F419" s="176"/>
      <c r="G419" s="177"/>
      <c r="H419" s="177"/>
      <c r="I419" s="402"/>
      <c r="J419" s="177"/>
      <c r="K419" s="177"/>
      <c r="L419" s="175" t="s">
        <v>87</v>
      </c>
      <c r="M419" s="169"/>
      <c r="N419" s="169"/>
    </row>
    <row r="420" spans="1:14" x14ac:dyDescent="0.25">
      <c r="A420" s="126"/>
      <c r="B420" s="126"/>
      <c r="C420" s="126"/>
      <c r="D420" s="126"/>
      <c r="E420" s="126"/>
      <c r="F420" s="176"/>
      <c r="G420" s="177"/>
      <c r="H420" s="177"/>
      <c r="I420" s="402"/>
      <c r="J420" s="177"/>
      <c r="K420" s="177"/>
      <c r="L420" s="175"/>
      <c r="M420" s="169"/>
      <c r="N420" s="169"/>
    </row>
    <row r="421" spans="1:14" x14ac:dyDescent="0.25">
      <c r="A421" s="126"/>
      <c r="B421" s="126"/>
      <c r="C421" s="130"/>
      <c r="D421" s="126"/>
      <c r="E421" s="126"/>
      <c r="F421" s="176"/>
      <c r="G421" s="177"/>
      <c r="H421" s="177"/>
      <c r="I421" s="402"/>
      <c r="J421" s="177"/>
      <c r="K421" s="366"/>
      <c r="L421" s="367"/>
      <c r="M421" s="368"/>
      <c r="N421" s="368"/>
    </row>
    <row r="422" spans="1:14" ht="14.45" customHeight="1" x14ac:dyDescent="0.25">
      <c r="A422" s="126"/>
      <c r="B422" s="126"/>
      <c r="C422" s="130"/>
      <c r="D422" s="126"/>
      <c r="E422" s="126"/>
      <c r="F422" s="176"/>
      <c r="G422" s="177"/>
      <c r="H422" s="177"/>
      <c r="I422" s="402"/>
      <c r="J422" s="177"/>
      <c r="K422" s="366"/>
      <c r="L422" s="724" t="str">
        <f>L28</f>
        <v>ANDI NORMA, S.Ag</v>
      </c>
      <c r="M422" s="724"/>
      <c r="N422" s="368"/>
    </row>
    <row r="423" spans="1:14" ht="14.45" customHeight="1" x14ac:dyDescent="0.25">
      <c r="A423" s="126"/>
      <c r="B423" s="126"/>
      <c r="C423" s="130"/>
      <c r="D423" s="126"/>
      <c r="E423" s="126"/>
      <c r="F423" s="176"/>
      <c r="G423" s="177"/>
      <c r="H423" s="177"/>
      <c r="I423" s="402"/>
      <c r="J423" s="177"/>
      <c r="K423" s="366"/>
      <c r="L423" s="725" t="str">
        <f>L29</f>
        <v>N I P . 197603162009062001</v>
      </c>
      <c r="M423" s="725"/>
      <c r="N423" s="368"/>
    </row>
    <row r="424" spans="1:14" x14ac:dyDescent="0.25">
      <c r="A424" s="126"/>
      <c r="B424" s="126"/>
      <c r="C424" s="130"/>
      <c r="D424" s="126"/>
      <c r="E424" s="126"/>
      <c r="F424" s="176"/>
      <c r="G424" s="177"/>
      <c r="H424" s="177"/>
      <c r="I424" s="402"/>
      <c r="J424" s="402"/>
      <c r="K424" s="368"/>
      <c r="L424" s="369"/>
      <c r="M424" s="368"/>
      <c r="N424" s="368"/>
    </row>
    <row r="425" spans="1:14" x14ac:dyDescent="0.25">
      <c r="A425" s="126"/>
      <c r="B425" s="126"/>
      <c r="C425" s="130"/>
      <c r="D425" s="126"/>
      <c r="E425" s="126"/>
      <c r="F425" s="176"/>
      <c r="G425" s="177"/>
      <c r="H425" s="177"/>
      <c r="I425" s="402"/>
      <c r="J425" s="402"/>
      <c r="K425" s="402"/>
      <c r="L425" s="172"/>
      <c r="M425" s="402"/>
      <c r="N425" s="402"/>
    </row>
    <row r="439" spans="1:14" x14ac:dyDescent="0.25">
      <c r="A439" s="100"/>
      <c r="B439" s="100"/>
      <c r="C439" s="100"/>
      <c r="D439" s="100"/>
      <c r="E439" s="101"/>
      <c r="F439" s="170"/>
      <c r="G439" s="171"/>
      <c r="H439" s="171"/>
      <c r="I439" s="172"/>
      <c r="J439" s="172"/>
      <c r="K439" s="172"/>
      <c r="L439" s="402"/>
      <c r="M439" s="402"/>
      <c r="N439" s="402"/>
    </row>
    <row r="440" spans="1:14" x14ac:dyDescent="0.25">
      <c r="A440" s="100"/>
      <c r="B440" s="100"/>
      <c r="C440" s="100"/>
      <c r="D440" s="100"/>
      <c r="E440" s="101"/>
      <c r="F440" s="170"/>
      <c r="G440" s="171"/>
      <c r="H440" s="171"/>
      <c r="I440" s="172"/>
      <c r="J440" s="172"/>
      <c r="K440" s="172"/>
      <c r="L440" s="402"/>
      <c r="M440" s="402"/>
      <c r="N440" s="402"/>
    </row>
    <row r="441" spans="1:14" x14ac:dyDescent="0.25">
      <c r="A441" s="103" t="s">
        <v>7</v>
      </c>
      <c r="B441" s="103"/>
      <c r="C441" s="103" t="s">
        <v>8</v>
      </c>
      <c r="D441" s="100"/>
      <c r="E441" s="102"/>
      <c r="F441" s="174"/>
      <c r="G441" s="175"/>
      <c r="H441" s="175"/>
      <c r="I441" s="172"/>
      <c r="J441" s="172"/>
      <c r="K441" s="172"/>
      <c r="L441" s="402"/>
      <c r="M441" s="402"/>
      <c r="N441" s="402"/>
    </row>
    <row r="442" spans="1:14" x14ac:dyDescent="0.25">
      <c r="A442" s="103" t="s">
        <v>65</v>
      </c>
      <c r="B442" s="103"/>
      <c r="C442" s="103" t="s">
        <v>236</v>
      </c>
      <c r="D442" s="100"/>
      <c r="E442" s="102"/>
      <c r="F442" s="174"/>
      <c r="G442" s="175"/>
      <c r="H442" s="175"/>
      <c r="I442" s="172"/>
      <c r="J442" s="172"/>
      <c r="K442" s="172"/>
      <c r="L442" s="172"/>
      <c r="M442" s="172"/>
      <c r="N442" s="172"/>
    </row>
    <row r="443" spans="1:14" x14ac:dyDescent="0.25">
      <c r="A443" s="103" t="s">
        <v>9</v>
      </c>
      <c r="B443" s="103"/>
      <c r="C443" s="103" t="s">
        <v>10</v>
      </c>
      <c r="D443" s="100"/>
      <c r="E443" s="102"/>
      <c r="F443" s="174"/>
      <c r="G443" s="175"/>
      <c r="H443" s="175"/>
      <c r="I443" s="172"/>
      <c r="J443" s="172"/>
      <c r="K443" s="151" t="str">
        <f>'UMUM,KEPEGAWAIAN DAN HUKUM'!K87</f>
        <v>Keadaan Bulan : Mei 2025</v>
      </c>
      <c r="L443" s="172"/>
      <c r="M443" s="172"/>
      <c r="N443" s="172"/>
    </row>
    <row r="444" spans="1:14" ht="15.75" thickBot="1" x14ac:dyDescent="0.3">
      <c r="A444" s="103"/>
      <c r="B444" s="103"/>
      <c r="C444" s="103"/>
      <c r="D444" s="100"/>
      <c r="E444" s="100"/>
      <c r="F444" s="176"/>
      <c r="G444" s="177"/>
      <c r="H444" s="177"/>
      <c r="I444" s="402"/>
      <c r="J444" s="402"/>
      <c r="K444" s="402"/>
      <c r="L444" s="169"/>
      <c r="M444" s="660" t="s">
        <v>67</v>
      </c>
      <c r="N444" s="660"/>
    </row>
    <row r="445" spans="1:14" ht="15.75" thickTop="1" x14ac:dyDescent="0.25">
      <c r="A445" s="661" t="s">
        <v>68</v>
      </c>
      <c r="B445" s="664" t="s">
        <v>69</v>
      </c>
      <c r="C445" s="726"/>
      <c r="D445" s="670" t="s">
        <v>70</v>
      </c>
      <c r="E445" s="671"/>
      <c r="F445" s="672" t="s">
        <v>71</v>
      </c>
      <c r="G445" s="675" t="s">
        <v>72</v>
      </c>
      <c r="H445" s="675" t="s">
        <v>73</v>
      </c>
      <c r="I445" s="675" t="s">
        <v>74</v>
      </c>
      <c r="J445" s="670" t="s">
        <v>75</v>
      </c>
      <c r="K445" s="678"/>
      <c r="L445" s="670" t="s">
        <v>76</v>
      </c>
      <c r="M445" s="679"/>
      <c r="N445" s="680"/>
    </row>
    <row r="446" spans="1:14" x14ac:dyDescent="0.25">
      <c r="A446" s="662"/>
      <c r="B446" s="727"/>
      <c r="C446" s="728"/>
      <c r="D446" s="681" t="s">
        <v>77</v>
      </c>
      <c r="E446" s="681" t="s">
        <v>78</v>
      </c>
      <c r="F446" s="673"/>
      <c r="G446" s="676"/>
      <c r="H446" s="676"/>
      <c r="I446" s="676"/>
      <c r="J446" s="681" t="s">
        <v>21</v>
      </c>
      <c r="K446" s="681" t="s">
        <v>79</v>
      </c>
      <c r="L446" s="681" t="s">
        <v>21</v>
      </c>
      <c r="M446" s="683" t="s">
        <v>79</v>
      </c>
      <c r="N446" s="684"/>
    </row>
    <row r="447" spans="1:14" x14ac:dyDescent="0.25">
      <c r="A447" s="663"/>
      <c r="B447" s="729"/>
      <c r="C447" s="730"/>
      <c r="D447" s="682"/>
      <c r="E447" s="682"/>
      <c r="F447" s="674"/>
      <c r="G447" s="677"/>
      <c r="H447" s="677"/>
      <c r="I447" s="677"/>
      <c r="J447" s="677"/>
      <c r="K447" s="677"/>
      <c r="L447" s="677"/>
      <c r="M447" s="209" t="s">
        <v>24</v>
      </c>
      <c r="N447" s="210" t="s">
        <v>80</v>
      </c>
    </row>
    <row r="448" spans="1:14" x14ac:dyDescent="0.25">
      <c r="A448" s="206">
        <v>1</v>
      </c>
      <c r="B448" s="655">
        <v>2</v>
      </c>
      <c r="C448" s="686"/>
      <c r="D448" s="207">
        <v>1</v>
      </c>
      <c r="E448" s="207">
        <v>4</v>
      </c>
      <c r="F448" s="221">
        <v>5</v>
      </c>
      <c r="G448" s="207">
        <v>6</v>
      </c>
      <c r="H448" s="207">
        <v>7</v>
      </c>
      <c r="I448" s="207">
        <v>8</v>
      </c>
      <c r="J448" s="207">
        <v>9</v>
      </c>
      <c r="K448" s="207">
        <v>10</v>
      </c>
      <c r="L448" s="207">
        <v>11</v>
      </c>
      <c r="M448" s="207">
        <v>12</v>
      </c>
      <c r="N448" s="208">
        <v>13</v>
      </c>
    </row>
    <row r="449" spans="1:16" x14ac:dyDescent="0.25">
      <c r="A449" s="105"/>
      <c r="B449" s="106"/>
      <c r="C449" s="107"/>
      <c r="D449" s="107"/>
      <c r="E449" s="107"/>
      <c r="F449" s="178"/>
      <c r="G449" s="179"/>
      <c r="H449" s="179"/>
      <c r="I449" s="180"/>
      <c r="J449" s="180"/>
      <c r="K449" s="180"/>
      <c r="L449" s="180"/>
      <c r="M449" s="180"/>
      <c r="N449" s="181"/>
    </row>
    <row r="450" spans="1:16" x14ac:dyDescent="0.25">
      <c r="A450" s="109">
        <v>1</v>
      </c>
      <c r="B450" s="110" t="s">
        <v>213</v>
      </c>
      <c r="C450" s="111"/>
      <c r="D450" s="112"/>
      <c r="E450" s="113"/>
      <c r="F450" s="360">
        <v>7800</v>
      </c>
      <c r="G450" s="184">
        <f>F450</f>
        <v>7800</v>
      </c>
      <c r="H450" s="183"/>
      <c r="I450" s="184">
        <f>F450/F454*100</f>
        <v>0.38999999999999996</v>
      </c>
      <c r="J450" s="184">
        <f t="shared" ref="J450:J454" si="81">M450/F450*100</f>
        <v>0</v>
      </c>
      <c r="K450" s="184">
        <f t="shared" ref="K450:K454" si="82">J450</f>
        <v>0</v>
      </c>
      <c r="L450" s="184">
        <f>I450*J450/100</f>
        <v>0</v>
      </c>
      <c r="M450" s="184">
        <v>0</v>
      </c>
      <c r="N450" s="185">
        <f>M450/F454*100</f>
        <v>0</v>
      </c>
      <c r="O450" s="518">
        <f t="shared" ref="O450:O454" si="83">F450-M450</f>
        <v>7800</v>
      </c>
      <c r="P450" s="225"/>
    </row>
    <row r="451" spans="1:16" x14ac:dyDescent="0.25">
      <c r="A451" s="109">
        <v>2</v>
      </c>
      <c r="B451" s="110" t="s">
        <v>214</v>
      </c>
      <c r="C451" s="111"/>
      <c r="D451" s="112"/>
      <c r="E451" s="113"/>
      <c r="F451" s="360">
        <v>168200</v>
      </c>
      <c r="G451" s="184">
        <f>F451</f>
        <v>168200</v>
      </c>
      <c r="H451" s="183"/>
      <c r="I451" s="184">
        <f>F451/F454*100</f>
        <v>8.41</v>
      </c>
      <c r="J451" s="184">
        <f t="shared" si="81"/>
        <v>0</v>
      </c>
      <c r="K451" s="184">
        <f t="shared" si="82"/>
        <v>0</v>
      </c>
      <c r="L451" s="184">
        <f>I451*J451/100</f>
        <v>0</v>
      </c>
      <c r="M451" s="184">
        <v>0</v>
      </c>
      <c r="N451" s="185">
        <f>M451/F454*100</f>
        <v>0</v>
      </c>
      <c r="O451" s="518">
        <f t="shared" si="83"/>
        <v>168200</v>
      </c>
      <c r="P451" s="225"/>
    </row>
    <row r="452" spans="1:16" x14ac:dyDescent="0.25">
      <c r="A452" s="109">
        <v>3</v>
      </c>
      <c r="B452" s="110" t="s">
        <v>215</v>
      </c>
      <c r="C452" s="111"/>
      <c r="D452" s="113"/>
      <c r="E452" s="113"/>
      <c r="F452" s="360">
        <v>24000</v>
      </c>
      <c r="G452" s="184">
        <f>F452</f>
        <v>24000</v>
      </c>
      <c r="H452" s="186"/>
      <c r="I452" s="184">
        <f>F452/F454*100</f>
        <v>1.2</v>
      </c>
      <c r="J452" s="184">
        <f t="shared" si="81"/>
        <v>0</v>
      </c>
      <c r="K452" s="184">
        <f t="shared" si="82"/>
        <v>0</v>
      </c>
      <c r="L452" s="184">
        <f>I452*J452/100</f>
        <v>0</v>
      </c>
      <c r="M452" s="184">
        <v>0</v>
      </c>
      <c r="N452" s="185">
        <f>M452/F454*100</f>
        <v>0</v>
      </c>
      <c r="O452" s="518">
        <f t="shared" si="83"/>
        <v>24000</v>
      </c>
      <c r="P452" s="225"/>
    </row>
    <row r="453" spans="1:16" x14ac:dyDescent="0.25">
      <c r="A453" s="109">
        <v>4</v>
      </c>
      <c r="B453" s="110" t="s">
        <v>89</v>
      </c>
      <c r="C453" s="111"/>
      <c r="D453" s="113"/>
      <c r="E453" s="113"/>
      <c r="F453" s="360">
        <v>1800000</v>
      </c>
      <c r="G453" s="184">
        <f>F453</f>
        <v>1800000</v>
      </c>
      <c r="H453" s="186"/>
      <c r="I453" s="184">
        <f>F453/F454*100</f>
        <v>90</v>
      </c>
      <c r="J453" s="184">
        <f t="shared" si="81"/>
        <v>0</v>
      </c>
      <c r="K453" s="184">
        <f t="shared" si="82"/>
        <v>0</v>
      </c>
      <c r="L453" s="184">
        <f>I453*J453/100</f>
        <v>0</v>
      </c>
      <c r="M453" s="184">
        <v>0</v>
      </c>
      <c r="N453" s="185">
        <f>M453/F454*100</f>
        <v>0</v>
      </c>
      <c r="O453" s="518">
        <f t="shared" si="83"/>
        <v>1800000</v>
      </c>
      <c r="P453" s="225"/>
    </row>
    <row r="454" spans="1:16" ht="15.75" thickBot="1" x14ac:dyDescent="0.3">
      <c r="A454" s="657" t="s">
        <v>35</v>
      </c>
      <c r="B454" s="658"/>
      <c r="C454" s="658"/>
      <c r="D454" s="658"/>
      <c r="E454" s="659"/>
      <c r="F454" s="41">
        <f>SUM(F450:F453)</f>
        <v>2000000</v>
      </c>
      <c r="G454" s="41">
        <f>SUM(G450:G453)</f>
        <v>2000000</v>
      </c>
      <c r="H454" s="40"/>
      <c r="I454" s="41">
        <f>SUM(I450:I453)</f>
        <v>100</v>
      </c>
      <c r="J454" s="41">
        <f t="shared" si="81"/>
        <v>0</v>
      </c>
      <c r="K454" s="361">
        <f t="shared" si="82"/>
        <v>0</v>
      </c>
      <c r="L454" s="42">
        <f t="shared" ref="L454" si="84">I454*J454/100</f>
        <v>0</v>
      </c>
      <c r="M454" s="41">
        <f>SUM(M450:M453)</f>
        <v>0</v>
      </c>
      <c r="N454" s="41">
        <f>SUM(N450:N453)</f>
        <v>0</v>
      </c>
      <c r="O454" s="519">
        <f t="shared" si="83"/>
        <v>2000000</v>
      </c>
      <c r="P454" s="225"/>
    </row>
    <row r="455" spans="1:16" ht="15.75" thickTop="1" x14ac:dyDescent="0.25">
      <c r="A455" s="100"/>
      <c r="B455" s="100"/>
      <c r="C455" s="100"/>
      <c r="D455" s="100"/>
      <c r="E455" s="100"/>
      <c r="F455" s="176"/>
      <c r="G455" s="177"/>
      <c r="H455" s="177"/>
      <c r="I455" s="402"/>
      <c r="J455" s="402"/>
      <c r="K455" s="402"/>
      <c r="L455" s="402"/>
      <c r="M455" s="402"/>
      <c r="N455" s="402"/>
    </row>
    <row r="456" spans="1:16" x14ac:dyDescent="0.25">
      <c r="A456" s="126"/>
      <c r="B456" s="127"/>
      <c r="C456" s="127"/>
      <c r="D456" s="126"/>
      <c r="E456" s="126"/>
      <c r="F456" s="176"/>
      <c r="G456" s="177"/>
      <c r="H456" s="177"/>
      <c r="I456" s="402"/>
      <c r="J456" s="177"/>
      <c r="K456" s="177"/>
      <c r="L456" s="268" t="str">
        <f>L417</f>
        <v>Matalalang,  28 Mei 2025</v>
      </c>
      <c r="M456" s="169"/>
      <c r="N456" s="169"/>
    </row>
    <row r="457" spans="1:16" x14ac:dyDescent="0.25">
      <c r="A457" s="126"/>
      <c r="B457" s="127"/>
      <c r="C457" s="127"/>
      <c r="D457" s="126"/>
      <c r="E457" s="126"/>
      <c r="F457" s="176"/>
      <c r="G457" s="177"/>
      <c r="H457" s="177"/>
      <c r="I457" s="402"/>
      <c r="J457" s="177"/>
      <c r="K457" s="177"/>
      <c r="L457" s="128"/>
      <c r="M457" s="169"/>
      <c r="N457" s="169"/>
    </row>
    <row r="458" spans="1:16" x14ac:dyDescent="0.25">
      <c r="A458" s="126"/>
      <c r="B458" s="126"/>
      <c r="C458" s="126"/>
      <c r="D458" s="126"/>
      <c r="E458" s="126"/>
      <c r="F458" s="176"/>
      <c r="G458" s="177"/>
      <c r="H458" s="177"/>
      <c r="I458" s="402"/>
      <c r="J458" s="177"/>
      <c r="K458" s="177"/>
      <c r="L458" s="175" t="s">
        <v>87</v>
      </c>
      <c r="M458" s="169"/>
      <c r="N458" s="169"/>
    </row>
    <row r="459" spans="1:16" x14ac:dyDescent="0.25">
      <c r="A459" s="126"/>
      <c r="B459" s="126"/>
      <c r="C459" s="126"/>
      <c r="D459" s="126"/>
      <c r="E459" s="126"/>
      <c r="F459" s="176"/>
      <c r="G459" s="177"/>
      <c r="H459" s="177"/>
      <c r="I459" s="402"/>
      <c r="J459" s="177"/>
      <c r="K459" s="177"/>
      <c r="L459" s="175"/>
      <c r="M459" s="169"/>
      <c r="N459" s="169"/>
    </row>
    <row r="460" spans="1:16" x14ac:dyDescent="0.25">
      <c r="A460" s="126"/>
      <c r="B460" s="126"/>
      <c r="C460" s="130"/>
      <c r="D460" s="126"/>
      <c r="E460" s="126"/>
      <c r="F460" s="176"/>
      <c r="G460" s="177"/>
      <c r="H460" s="177"/>
      <c r="I460" s="402"/>
      <c r="J460" s="177"/>
      <c r="K460" s="366"/>
      <c r="L460" s="367"/>
      <c r="M460" s="368"/>
      <c r="N460" s="368"/>
    </row>
    <row r="461" spans="1:16" ht="14.45" customHeight="1" x14ac:dyDescent="0.25">
      <c r="A461" s="126"/>
      <c r="B461" s="126"/>
      <c r="C461" s="130"/>
      <c r="D461" s="126"/>
      <c r="E461" s="126"/>
      <c r="F461" s="176"/>
      <c r="G461" s="177"/>
      <c r="H461" s="177"/>
      <c r="I461" s="402"/>
      <c r="J461" s="177"/>
      <c r="K461" s="366"/>
      <c r="L461" s="724" t="str">
        <f>L28</f>
        <v>ANDI NORMA, S.Ag</v>
      </c>
      <c r="M461" s="724"/>
      <c r="N461" s="368"/>
    </row>
    <row r="462" spans="1:16" ht="14.45" customHeight="1" x14ac:dyDescent="0.25">
      <c r="A462" s="126"/>
      <c r="B462" s="126"/>
      <c r="C462" s="130"/>
      <c r="D462" s="126"/>
      <c r="E462" s="126"/>
      <c r="F462" s="176"/>
      <c r="G462" s="177"/>
      <c r="H462" s="177"/>
      <c r="I462" s="402"/>
      <c r="J462" s="177"/>
      <c r="K462" s="366"/>
      <c r="L462" s="725" t="str">
        <f>L29</f>
        <v>N I P . 197603162009062001</v>
      </c>
      <c r="M462" s="725"/>
      <c r="N462" s="368"/>
    </row>
    <row r="463" spans="1:16" x14ac:dyDescent="0.25">
      <c r="A463" s="126"/>
      <c r="B463" s="126"/>
      <c r="C463" s="130"/>
      <c r="D463" s="126"/>
      <c r="E463" s="126"/>
      <c r="F463" s="176"/>
      <c r="G463" s="177"/>
      <c r="H463" s="177"/>
      <c r="I463" s="402"/>
      <c r="J463" s="402"/>
      <c r="K463" s="368"/>
      <c r="L463" s="369"/>
      <c r="M463" s="368"/>
      <c r="N463" s="368"/>
    </row>
    <row r="464" spans="1:16" x14ac:dyDescent="0.25">
      <c r="A464" s="126"/>
      <c r="B464" s="126"/>
      <c r="C464" s="130"/>
      <c r="D464" s="126"/>
      <c r="E464" s="126"/>
      <c r="F464" s="176"/>
      <c r="G464" s="177"/>
      <c r="H464" s="177"/>
      <c r="I464" s="402"/>
      <c r="J464" s="402"/>
      <c r="K464" s="402"/>
      <c r="L464" s="172"/>
      <c r="M464" s="402"/>
      <c r="N464" s="402"/>
    </row>
    <row r="480" spans="16:16" x14ac:dyDescent="0.25">
      <c r="P480" s="224"/>
    </row>
    <row r="481" spans="1:16" hidden="1" x14ac:dyDescent="0.25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P481" s="224"/>
    </row>
    <row r="482" spans="1:16" hidden="1" x14ac:dyDescent="0.25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P482" s="224"/>
    </row>
    <row r="483" spans="1:16" x14ac:dyDescent="0.25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P483" s="224"/>
    </row>
    <row r="484" spans="1:16" x14ac:dyDescent="0.25">
      <c r="A484" s="146" t="s">
        <v>7</v>
      </c>
      <c r="B484" s="146"/>
      <c r="C484" s="146" t="s">
        <v>8</v>
      </c>
      <c r="D484" s="147"/>
      <c r="E484" s="148"/>
      <c r="F484" s="148"/>
      <c r="G484" s="148"/>
      <c r="H484" s="148"/>
      <c r="I484" s="148"/>
      <c r="J484" s="148"/>
      <c r="K484" s="148"/>
      <c r="L484" s="147"/>
      <c r="M484" s="147"/>
      <c r="N484" s="147"/>
      <c r="P484" s="224"/>
    </row>
    <row r="485" spans="1:16" x14ac:dyDescent="0.25">
      <c r="A485" s="146" t="s">
        <v>65</v>
      </c>
      <c r="B485" s="146"/>
      <c r="C485" s="146" t="s">
        <v>245</v>
      </c>
      <c r="D485" s="147"/>
      <c r="E485" s="148"/>
      <c r="F485" s="148"/>
      <c r="G485" s="148"/>
      <c r="H485" s="148"/>
      <c r="I485" s="148"/>
      <c r="J485" s="148"/>
      <c r="K485" s="149"/>
      <c r="L485" s="146"/>
      <c r="M485" s="146"/>
      <c r="N485" s="146"/>
      <c r="P485" s="224"/>
    </row>
    <row r="486" spans="1:16" x14ac:dyDescent="0.25">
      <c r="A486" s="146" t="s">
        <v>9</v>
      </c>
      <c r="B486" s="146"/>
      <c r="C486" s="146" t="s">
        <v>10</v>
      </c>
      <c r="D486" s="147"/>
      <c r="E486" s="148"/>
      <c r="F486" s="148"/>
      <c r="G486" s="148"/>
      <c r="H486" s="148"/>
      <c r="I486" s="148"/>
      <c r="J486" s="148"/>
      <c r="K486" s="274" t="str">
        <f>K443</f>
        <v>Keadaan Bulan : Mei 2025</v>
      </c>
      <c r="L486" s="146"/>
      <c r="M486" s="146"/>
      <c r="N486" s="146"/>
      <c r="P486" s="224"/>
    </row>
    <row r="487" spans="1:16" ht="17.45" customHeight="1" thickBot="1" x14ac:dyDescent="0.3">
      <c r="A487" s="146"/>
      <c r="B487" s="146"/>
      <c r="C487" s="146"/>
      <c r="D487" s="147"/>
      <c r="E487" s="147"/>
      <c r="F487" s="147"/>
      <c r="G487" s="147"/>
      <c r="H487" s="147"/>
      <c r="I487" s="147"/>
      <c r="J487" s="147"/>
      <c r="K487" s="147"/>
      <c r="L487" s="149"/>
      <c r="M487" s="710" t="s">
        <v>67</v>
      </c>
      <c r="N487" s="710"/>
      <c r="P487" s="224"/>
    </row>
    <row r="488" spans="1:16" ht="15.75" thickTop="1" x14ac:dyDescent="0.25">
      <c r="A488" s="661" t="s">
        <v>68</v>
      </c>
      <c r="B488" s="664" t="s">
        <v>69</v>
      </c>
      <c r="C488" s="701"/>
      <c r="D488" s="670" t="s">
        <v>70</v>
      </c>
      <c r="E488" s="671"/>
      <c r="F488" s="675" t="s">
        <v>71</v>
      </c>
      <c r="G488" s="675" t="s">
        <v>72</v>
      </c>
      <c r="H488" s="675" t="s">
        <v>73</v>
      </c>
      <c r="I488" s="675" t="s">
        <v>74</v>
      </c>
      <c r="J488" s="691" t="s">
        <v>75</v>
      </c>
      <c r="K488" s="698"/>
      <c r="L488" s="670" t="s">
        <v>76</v>
      </c>
      <c r="M488" s="699"/>
      <c r="N488" s="700"/>
      <c r="P488" s="224"/>
    </row>
    <row r="489" spans="1:16" ht="15" customHeight="1" x14ac:dyDescent="0.25">
      <c r="A489" s="662"/>
      <c r="B489" s="702"/>
      <c r="C489" s="703"/>
      <c r="D489" s="681" t="s">
        <v>77</v>
      </c>
      <c r="E489" s="681" t="s">
        <v>78</v>
      </c>
      <c r="F489" s="685"/>
      <c r="G489" s="685"/>
      <c r="H489" s="685"/>
      <c r="I489" s="685"/>
      <c r="J489" s="681" t="s">
        <v>21</v>
      </c>
      <c r="K489" s="681" t="s">
        <v>79</v>
      </c>
      <c r="L489" s="681" t="s">
        <v>21</v>
      </c>
      <c r="M489" s="683" t="s">
        <v>79</v>
      </c>
      <c r="N489" s="706"/>
      <c r="P489" s="224"/>
    </row>
    <row r="490" spans="1:16" x14ac:dyDescent="0.25">
      <c r="A490" s="663"/>
      <c r="B490" s="704"/>
      <c r="C490" s="705"/>
      <c r="D490" s="682"/>
      <c r="E490" s="682"/>
      <c r="F490" s="682"/>
      <c r="G490" s="682"/>
      <c r="H490" s="682"/>
      <c r="I490" s="682"/>
      <c r="J490" s="682"/>
      <c r="K490" s="682"/>
      <c r="L490" s="682"/>
      <c r="M490" s="209" t="s">
        <v>24</v>
      </c>
      <c r="N490" s="210" t="s">
        <v>80</v>
      </c>
      <c r="P490" s="224"/>
    </row>
    <row r="491" spans="1:16" x14ac:dyDescent="0.25">
      <c r="A491" s="206">
        <v>1</v>
      </c>
      <c r="B491" s="655">
        <v>2</v>
      </c>
      <c r="C491" s="686"/>
      <c r="D491" s="207">
        <v>3</v>
      </c>
      <c r="E491" s="207">
        <v>4</v>
      </c>
      <c r="F491" s="207">
        <v>5</v>
      </c>
      <c r="G491" s="207">
        <v>6</v>
      </c>
      <c r="H491" s="207">
        <v>7</v>
      </c>
      <c r="I491" s="207">
        <v>8</v>
      </c>
      <c r="J491" s="207">
        <v>9</v>
      </c>
      <c r="K491" s="207">
        <v>10</v>
      </c>
      <c r="L491" s="207">
        <v>11</v>
      </c>
      <c r="M491" s="207">
        <v>12</v>
      </c>
      <c r="N491" s="208">
        <v>13</v>
      </c>
      <c r="P491" s="224"/>
    </row>
    <row r="492" spans="1:16" ht="14.45" customHeight="1" x14ac:dyDescent="0.25">
      <c r="A492" s="109">
        <v>1</v>
      </c>
      <c r="B492" s="110" t="s">
        <v>213</v>
      </c>
      <c r="C492" s="111"/>
      <c r="D492" s="112"/>
      <c r="E492" s="113"/>
      <c r="F492" s="360">
        <v>0</v>
      </c>
      <c r="G492" s="184">
        <f>F492</f>
        <v>0</v>
      </c>
      <c r="H492" s="183"/>
      <c r="I492" s="184" t="e">
        <f>F492/F496*100</f>
        <v>#DIV/0!</v>
      </c>
      <c r="J492" s="184" t="e">
        <f>M492/F492*100</f>
        <v>#DIV/0!</v>
      </c>
      <c r="K492" s="184" t="e">
        <f>J492</f>
        <v>#DIV/0!</v>
      </c>
      <c r="L492" s="184" t="e">
        <f>I492*J492/100</f>
        <v>#DIV/0!</v>
      </c>
      <c r="M492" s="184">
        <v>0</v>
      </c>
      <c r="N492" s="185" t="e">
        <f>M492/F496*100</f>
        <v>#DIV/0!</v>
      </c>
      <c r="O492" s="518">
        <f t="shared" ref="O492:O496" si="85">F492-M492</f>
        <v>0</v>
      </c>
      <c r="P492" s="225"/>
    </row>
    <row r="493" spans="1:16" x14ac:dyDescent="0.25">
      <c r="A493" s="109">
        <v>2</v>
      </c>
      <c r="B493" s="110" t="s">
        <v>214</v>
      </c>
      <c r="C493" s="111"/>
      <c r="D493" s="113"/>
      <c r="E493" s="113"/>
      <c r="F493" s="360">
        <v>0</v>
      </c>
      <c r="G493" s="184">
        <f>F493</f>
        <v>0</v>
      </c>
      <c r="H493" s="186"/>
      <c r="I493" s="184" t="e">
        <f>F493/F496*100</f>
        <v>#DIV/0!</v>
      </c>
      <c r="J493" s="184" t="e">
        <f>M493/F493*100</f>
        <v>#DIV/0!</v>
      </c>
      <c r="K493" s="184" t="e">
        <f>J493</f>
        <v>#DIV/0!</v>
      </c>
      <c r="L493" s="184" t="e">
        <f>I493*J493/100</f>
        <v>#DIV/0!</v>
      </c>
      <c r="M493" s="184">
        <v>0</v>
      </c>
      <c r="N493" s="185" t="e">
        <f>M493/F496*100</f>
        <v>#DIV/0!</v>
      </c>
      <c r="O493" s="518">
        <f t="shared" si="85"/>
        <v>0</v>
      </c>
      <c r="P493" s="225"/>
    </row>
    <row r="494" spans="1:16" x14ac:dyDescent="0.25">
      <c r="A494" s="109">
        <v>3</v>
      </c>
      <c r="B494" s="110" t="s">
        <v>246</v>
      </c>
      <c r="C494" s="111"/>
      <c r="D494" s="113"/>
      <c r="E494" s="113"/>
      <c r="F494" s="360">
        <v>0</v>
      </c>
      <c r="G494" s="184">
        <f>F494</f>
        <v>0</v>
      </c>
      <c r="H494" s="186"/>
      <c r="I494" s="184" t="e">
        <f>F494/F496*100</f>
        <v>#DIV/0!</v>
      </c>
      <c r="J494" s="184" t="e">
        <f>M494/F494*100</f>
        <v>#DIV/0!</v>
      </c>
      <c r="K494" s="184" t="e">
        <f>J494</f>
        <v>#DIV/0!</v>
      </c>
      <c r="L494" s="184" t="e">
        <f>I494*J494/100</f>
        <v>#DIV/0!</v>
      </c>
      <c r="M494" s="184">
        <v>0</v>
      </c>
      <c r="N494" s="185" t="e">
        <f>M494/F496*100</f>
        <v>#DIV/0!</v>
      </c>
      <c r="O494" s="518">
        <f t="shared" si="85"/>
        <v>0</v>
      </c>
      <c r="P494" s="225"/>
    </row>
    <row r="495" spans="1:16" x14ac:dyDescent="0.25">
      <c r="A495" s="109">
        <v>4</v>
      </c>
      <c r="B495" s="110" t="s">
        <v>89</v>
      </c>
      <c r="C495" s="111"/>
      <c r="D495" s="113"/>
      <c r="E495" s="113"/>
      <c r="F495" s="360">
        <v>0</v>
      </c>
      <c r="G495" s="184">
        <f>F495</f>
        <v>0</v>
      </c>
      <c r="H495" s="186"/>
      <c r="I495" s="184" t="e">
        <f>F495/F496*100</f>
        <v>#DIV/0!</v>
      </c>
      <c r="J495" s="184" t="e">
        <f>M495/F495*100</f>
        <v>#DIV/0!</v>
      </c>
      <c r="K495" s="184" t="e">
        <f>J495</f>
        <v>#DIV/0!</v>
      </c>
      <c r="L495" s="184" t="e">
        <f>I495*J495/100</f>
        <v>#DIV/0!</v>
      </c>
      <c r="M495" s="184">
        <v>0</v>
      </c>
      <c r="N495" s="185" t="e">
        <f>M495/F496*100</f>
        <v>#DIV/0!</v>
      </c>
      <c r="O495" s="518">
        <f t="shared" si="85"/>
        <v>0</v>
      </c>
      <c r="P495" s="225"/>
    </row>
    <row r="496" spans="1:16" ht="15.75" thickBot="1" x14ac:dyDescent="0.3">
      <c r="A496" s="657" t="s">
        <v>35</v>
      </c>
      <c r="B496" s="658"/>
      <c r="C496" s="658"/>
      <c r="D496" s="658"/>
      <c r="E496" s="659"/>
      <c r="F496" s="43">
        <f>SUM(F492:F495)</f>
        <v>0</v>
      </c>
      <c r="G496" s="43">
        <f>SUM(G492:G495)</f>
        <v>0</v>
      </c>
      <c r="H496" s="43"/>
      <c r="I496" s="43">
        <v>0</v>
      </c>
      <c r="J496" s="46">
        <v>0</v>
      </c>
      <c r="K496" s="43">
        <v>0</v>
      </c>
      <c r="L496" s="43">
        <v>0</v>
      </c>
      <c r="M496" s="43">
        <f t="shared" ref="M496" si="86">SUM(M492:M495)</f>
        <v>0</v>
      </c>
      <c r="N496" s="43">
        <v>0</v>
      </c>
      <c r="O496" s="519">
        <f t="shared" si="85"/>
        <v>0</v>
      </c>
      <c r="P496" s="224"/>
    </row>
    <row r="497" spans="1:16" ht="15.75" thickTop="1" x14ac:dyDescent="0.25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P497" s="224"/>
    </row>
    <row r="498" spans="1:16" x14ac:dyDescent="0.25">
      <c r="A498" s="126"/>
      <c r="B498" s="127"/>
      <c r="C498" s="127"/>
      <c r="D498" s="126"/>
      <c r="E498" s="126"/>
      <c r="F498" s="126"/>
      <c r="G498" s="126"/>
      <c r="H498" s="126"/>
      <c r="I498" s="100"/>
      <c r="J498" s="100"/>
      <c r="K498" s="100"/>
      <c r="L498" s="268" t="str">
        <f>L456</f>
        <v>Matalalang,  28 Mei 2025</v>
      </c>
      <c r="M498" s="99"/>
      <c r="N498" s="99"/>
      <c r="P498" s="224"/>
    </row>
    <row r="499" spans="1:16" ht="15" customHeight="1" x14ac:dyDescent="0.25">
      <c r="A499" s="126"/>
      <c r="B499" s="126"/>
      <c r="C499" s="126"/>
      <c r="D499" s="126"/>
      <c r="E499" s="126"/>
      <c r="F499" s="126"/>
      <c r="G499" s="126"/>
      <c r="H499" s="126"/>
      <c r="I499" s="129"/>
      <c r="J499" s="129"/>
      <c r="K499" s="129"/>
      <c r="L499" s="99"/>
      <c r="M499" s="99"/>
      <c r="N499" s="99"/>
      <c r="P499" s="224"/>
    </row>
    <row r="500" spans="1:16" x14ac:dyDescent="0.25">
      <c r="A500" s="126"/>
      <c r="B500" s="126"/>
      <c r="C500" s="126"/>
      <c r="D500" s="126"/>
      <c r="E500" s="126"/>
      <c r="F500" s="126"/>
      <c r="G500" s="126"/>
      <c r="H500" s="126"/>
      <c r="I500" s="129"/>
      <c r="J500" s="129"/>
      <c r="K500" s="129"/>
      <c r="L500" s="103" t="s">
        <v>87</v>
      </c>
      <c r="M500" s="99"/>
      <c r="N500" s="99"/>
      <c r="P500" s="224"/>
    </row>
    <row r="501" spans="1:16" x14ac:dyDescent="0.25">
      <c r="A501" s="126"/>
      <c r="B501" s="126"/>
      <c r="C501" s="130"/>
      <c r="D501" s="126"/>
      <c r="E501" s="126"/>
      <c r="F501" s="126"/>
      <c r="G501" s="126"/>
      <c r="H501" s="150"/>
      <c r="I501" s="129"/>
      <c r="J501" s="129"/>
      <c r="K501" s="129"/>
      <c r="L501" s="103"/>
      <c r="M501" s="99"/>
      <c r="N501" s="99"/>
      <c r="P501" s="224"/>
    </row>
    <row r="502" spans="1:16" ht="15" customHeight="1" x14ac:dyDescent="0.25">
      <c r="A502" s="126"/>
      <c r="B502" s="126"/>
      <c r="C502" s="130"/>
      <c r="D502" s="126"/>
      <c r="E502" s="126"/>
      <c r="F502" s="126"/>
      <c r="G502" s="126"/>
      <c r="H502" s="126"/>
      <c r="I502" s="129"/>
      <c r="J502" s="129"/>
      <c r="K502" s="129"/>
      <c r="L502" s="367"/>
      <c r="M502" s="368"/>
      <c r="N502" s="100"/>
      <c r="P502" s="224"/>
    </row>
    <row r="503" spans="1:16" ht="15" customHeight="1" x14ac:dyDescent="0.25">
      <c r="A503" s="126"/>
      <c r="B503" s="126"/>
      <c r="C503" s="130"/>
      <c r="D503" s="126"/>
      <c r="E503" s="126"/>
      <c r="F503" s="126"/>
      <c r="G503" s="126"/>
      <c r="H503" s="126"/>
      <c r="I503" s="129"/>
      <c r="J503" s="129"/>
      <c r="K503" s="129"/>
      <c r="L503" s="724" t="str">
        <f>L28</f>
        <v>ANDI NORMA, S.Ag</v>
      </c>
      <c r="M503" s="724"/>
      <c r="N503" s="100"/>
      <c r="P503" s="224"/>
    </row>
    <row r="504" spans="1:16" x14ac:dyDescent="0.25">
      <c r="A504" s="126"/>
      <c r="B504" s="126"/>
      <c r="C504" s="130"/>
      <c r="D504" s="126"/>
      <c r="E504" s="126"/>
      <c r="F504" s="126"/>
      <c r="G504" s="126"/>
      <c r="H504" s="126"/>
      <c r="I504" s="129"/>
      <c r="J504" s="129"/>
      <c r="K504" s="129"/>
      <c r="L504" s="725" t="str">
        <f>L29</f>
        <v>N I P . 197603162009062001</v>
      </c>
      <c r="M504" s="725"/>
      <c r="N504" s="100"/>
      <c r="P504" s="224"/>
    </row>
    <row r="505" spans="1:16" x14ac:dyDescent="0.25">
      <c r="F505" s="97"/>
      <c r="G505" s="97"/>
      <c r="H505" s="97"/>
      <c r="I505" s="97"/>
      <c r="J505" s="97"/>
      <c r="K505" s="97"/>
      <c r="L505" s="369"/>
      <c r="M505" s="368"/>
      <c r="N505" s="99"/>
      <c r="P505" s="224"/>
    </row>
  </sheetData>
  <mergeCells count="286">
    <mergeCell ref="A234:E234"/>
    <mergeCell ref="L241:M241"/>
    <mergeCell ref="G159:G161"/>
    <mergeCell ref="F159:F161"/>
    <mergeCell ref="B334:C334"/>
    <mergeCell ref="A336:E336"/>
    <mergeCell ref="L344:M344"/>
    <mergeCell ref="L345:M345"/>
    <mergeCell ref="M330:N330"/>
    <mergeCell ref="A331:A333"/>
    <mergeCell ref="B331:C333"/>
    <mergeCell ref="D331:E331"/>
    <mergeCell ref="F331:F333"/>
    <mergeCell ref="G331:G333"/>
    <mergeCell ref="H331:H333"/>
    <mergeCell ref="I331:I333"/>
    <mergeCell ref="J331:K331"/>
    <mergeCell ref="L331:N331"/>
    <mergeCell ref="D332:D333"/>
    <mergeCell ref="E332:E333"/>
    <mergeCell ref="J332:J333"/>
    <mergeCell ref="K332:K333"/>
    <mergeCell ref="L332:L333"/>
    <mergeCell ref="M332:N332"/>
    <mergeCell ref="J160:J161"/>
    <mergeCell ref="E160:E161"/>
    <mergeCell ref="D160:D161"/>
    <mergeCell ref="I159:I161"/>
    <mergeCell ref="H159:H161"/>
    <mergeCell ref="B159:C161"/>
    <mergeCell ref="A159:A161"/>
    <mergeCell ref="M158:N158"/>
    <mergeCell ref="D159:E159"/>
    <mergeCell ref="J159:K159"/>
    <mergeCell ref="L159:N159"/>
    <mergeCell ref="M160:N160"/>
    <mergeCell ref="M219:N219"/>
    <mergeCell ref="A220:A222"/>
    <mergeCell ref="B220:C222"/>
    <mergeCell ref="D220:E220"/>
    <mergeCell ref="F220:F222"/>
    <mergeCell ref="G220:G222"/>
    <mergeCell ref="H220:H222"/>
    <mergeCell ref="I220:I222"/>
    <mergeCell ref="J220:K220"/>
    <mergeCell ref="L220:N220"/>
    <mergeCell ref="D221:D222"/>
    <mergeCell ref="E221:E222"/>
    <mergeCell ref="J221:J222"/>
    <mergeCell ref="K221:K222"/>
    <mergeCell ref="L221:L222"/>
    <mergeCell ref="H87:H89"/>
    <mergeCell ref="L319:M319"/>
    <mergeCell ref="L320:M320"/>
    <mergeCell ref="M293:N293"/>
    <mergeCell ref="A294:A296"/>
    <mergeCell ref="B294:C296"/>
    <mergeCell ref="D294:E294"/>
    <mergeCell ref="F294:F296"/>
    <mergeCell ref="G294:G296"/>
    <mergeCell ref="H294:H296"/>
    <mergeCell ref="I294:I296"/>
    <mergeCell ref="J294:K294"/>
    <mergeCell ref="L294:N294"/>
    <mergeCell ref="D295:D296"/>
    <mergeCell ref="E295:E296"/>
    <mergeCell ref="J295:J296"/>
    <mergeCell ref="K295:K296"/>
    <mergeCell ref="L295:L296"/>
    <mergeCell ref="M295:N295"/>
    <mergeCell ref="L175:M175"/>
    <mergeCell ref="L176:M176"/>
    <mergeCell ref="A168:E168"/>
    <mergeCell ref="A198:E198"/>
    <mergeCell ref="M221:N221"/>
    <mergeCell ref="A43:N43"/>
    <mergeCell ref="A44:N44"/>
    <mergeCell ref="A45:N45"/>
    <mergeCell ref="M51:N51"/>
    <mergeCell ref="D52:E52"/>
    <mergeCell ref="J52:K52"/>
    <mergeCell ref="L52:N52"/>
    <mergeCell ref="D262:D263"/>
    <mergeCell ref="E262:E263"/>
    <mergeCell ref="J262:J263"/>
    <mergeCell ref="K262:K263"/>
    <mergeCell ref="L262:L263"/>
    <mergeCell ref="M262:N262"/>
    <mergeCell ref="M53:N53"/>
    <mergeCell ref="B55:C55"/>
    <mergeCell ref="A62:E62"/>
    <mergeCell ref="L69:M69"/>
    <mergeCell ref="L70:M70"/>
    <mergeCell ref="L105:M105"/>
    <mergeCell ref="A52:A54"/>
    <mergeCell ref="A87:A89"/>
    <mergeCell ref="D53:D54"/>
    <mergeCell ref="D88:D89"/>
    <mergeCell ref="E53:E54"/>
    <mergeCell ref="B87:C89"/>
    <mergeCell ref="B52:C54"/>
    <mergeCell ref="B90:C90"/>
    <mergeCell ref="A97:E97"/>
    <mergeCell ref="L104:M104"/>
    <mergeCell ref="L87:N87"/>
    <mergeCell ref="M88:N88"/>
    <mergeCell ref="I87:I89"/>
    <mergeCell ref="I52:I54"/>
    <mergeCell ref="J53:J54"/>
    <mergeCell ref="K53:K54"/>
    <mergeCell ref="L53:L54"/>
    <mergeCell ref="J88:J89"/>
    <mergeCell ref="K88:K89"/>
    <mergeCell ref="L88:L89"/>
    <mergeCell ref="M86:N86"/>
    <mergeCell ref="D87:E87"/>
    <mergeCell ref="J87:K87"/>
    <mergeCell ref="E88:E89"/>
    <mergeCell ref="F52:F54"/>
    <mergeCell ref="F87:F89"/>
    <mergeCell ref="G52:G54"/>
    <mergeCell ref="G87:G89"/>
    <mergeCell ref="H52:H54"/>
    <mergeCell ref="L138:M138"/>
    <mergeCell ref="L139:M139"/>
    <mergeCell ref="M123:N123"/>
    <mergeCell ref="A124:A126"/>
    <mergeCell ref="B124:C126"/>
    <mergeCell ref="D124:E124"/>
    <mergeCell ref="F124:F126"/>
    <mergeCell ref="G124:G126"/>
    <mergeCell ref="H124:H126"/>
    <mergeCell ref="I124:I126"/>
    <mergeCell ref="J124:K124"/>
    <mergeCell ref="L124:N124"/>
    <mergeCell ref="D125:D126"/>
    <mergeCell ref="E125:E126"/>
    <mergeCell ref="J125:J126"/>
    <mergeCell ref="K125:K126"/>
    <mergeCell ref="L125:L126"/>
    <mergeCell ref="M125:N125"/>
    <mergeCell ref="B127:C127"/>
    <mergeCell ref="A131:E131"/>
    <mergeCell ref="B162:C162"/>
    <mergeCell ref="L160:L161"/>
    <mergeCell ref="K160:K161"/>
    <mergeCell ref="B297:C297"/>
    <mergeCell ref="K189:K190"/>
    <mergeCell ref="M187:N187"/>
    <mergeCell ref="L207:M207"/>
    <mergeCell ref="A188:A190"/>
    <mergeCell ref="D189:D190"/>
    <mergeCell ref="D188:E188"/>
    <mergeCell ref="B188:C190"/>
    <mergeCell ref="J188:K188"/>
    <mergeCell ref="L188:N188"/>
    <mergeCell ref="M189:N189"/>
    <mergeCell ref="B191:C191"/>
    <mergeCell ref="F188:F190"/>
    <mergeCell ref="H188:H190"/>
    <mergeCell ref="J189:J190"/>
    <mergeCell ref="L189:L190"/>
    <mergeCell ref="E189:E190"/>
    <mergeCell ref="G188:G190"/>
    <mergeCell ref="I188:I190"/>
    <mergeCell ref="L206:M206"/>
    <mergeCell ref="B223:C223"/>
    <mergeCell ref="A312:E312"/>
    <mergeCell ref="L242:M242"/>
    <mergeCell ref="A269:E269"/>
    <mergeCell ref="L276:M276"/>
    <mergeCell ref="L277:M277"/>
    <mergeCell ref="B264:C264"/>
    <mergeCell ref="M260:N260"/>
    <mergeCell ref="A261:A263"/>
    <mergeCell ref="B261:C263"/>
    <mergeCell ref="D261:E261"/>
    <mergeCell ref="F261:F263"/>
    <mergeCell ref="G261:G263"/>
    <mergeCell ref="H261:H263"/>
    <mergeCell ref="I261:I263"/>
    <mergeCell ref="J261:K261"/>
    <mergeCell ref="L261:N261"/>
    <mergeCell ref="B14:C14"/>
    <mergeCell ref="A21:E21"/>
    <mergeCell ref="L28:M28"/>
    <mergeCell ref="L29:M29"/>
    <mergeCell ref="A2:N2"/>
    <mergeCell ref="A3:N3"/>
    <mergeCell ref="A4:N4"/>
    <mergeCell ref="M10:N10"/>
    <mergeCell ref="A11:A13"/>
    <mergeCell ref="B11:C13"/>
    <mergeCell ref="D11:E11"/>
    <mergeCell ref="F11:F13"/>
    <mergeCell ref="G11:G13"/>
    <mergeCell ref="H11:H13"/>
    <mergeCell ref="I11:I13"/>
    <mergeCell ref="J11:K11"/>
    <mergeCell ref="L11:N11"/>
    <mergeCell ref="D12:D13"/>
    <mergeCell ref="E12:E13"/>
    <mergeCell ref="J12:J13"/>
    <mergeCell ref="K12:K13"/>
    <mergeCell ref="L12:L13"/>
    <mergeCell ref="M12:N12"/>
    <mergeCell ref="B368:C368"/>
    <mergeCell ref="A374:E374"/>
    <mergeCell ref="L381:M381"/>
    <mergeCell ref="L382:M382"/>
    <mergeCell ref="M364:N364"/>
    <mergeCell ref="A365:A367"/>
    <mergeCell ref="B365:C367"/>
    <mergeCell ref="D365:E365"/>
    <mergeCell ref="F365:F367"/>
    <mergeCell ref="G365:G367"/>
    <mergeCell ref="H365:H367"/>
    <mergeCell ref="I365:I367"/>
    <mergeCell ref="J365:K365"/>
    <mergeCell ref="L365:N365"/>
    <mergeCell ref="D366:D367"/>
    <mergeCell ref="E366:E367"/>
    <mergeCell ref="J366:J367"/>
    <mergeCell ref="K366:K367"/>
    <mergeCell ref="L366:L367"/>
    <mergeCell ref="M366:N366"/>
    <mergeCell ref="M405:N405"/>
    <mergeCell ref="A406:A408"/>
    <mergeCell ref="B406:C408"/>
    <mergeCell ref="D406:E406"/>
    <mergeCell ref="F406:F408"/>
    <mergeCell ref="G406:G408"/>
    <mergeCell ref="H406:H408"/>
    <mergeCell ref="I406:I408"/>
    <mergeCell ref="J406:K406"/>
    <mergeCell ref="L406:N406"/>
    <mergeCell ref="D407:D408"/>
    <mergeCell ref="E407:E408"/>
    <mergeCell ref="J407:J408"/>
    <mergeCell ref="K407:K408"/>
    <mergeCell ref="L407:L408"/>
    <mergeCell ref="M407:N407"/>
    <mergeCell ref="B448:C448"/>
    <mergeCell ref="A454:E454"/>
    <mergeCell ref="L461:M461"/>
    <mergeCell ref="L462:M462"/>
    <mergeCell ref="B409:C409"/>
    <mergeCell ref="A415:E415"/>
    <mergeCell ref="L422:M422"/>
    <mergeCell ref="L423:M423"/>
    <mergeCell ref="M444:N444"/>
    <mergeCell ref="A445:A447"/>
    <mergeCell ref="B445:C447"/>
    <mergeCell ref="D445:E445"/>
    <mergeCell ref="F445:F447"/>
    <mergeCell ref="G445:G447"/>
    <mergeCell ref="H445:H447"/>
    <mergeCell ref="I445:I447"/>
    <mergeCell ref="J445:K445"/>
    <mergeCell ref="L445:N445"/>
    <mergeCell ref="D446:D447"/>
    <mergeCell ref="E446:E447"/>
    <mergeCell ref="J446:J447"/>
    <mergeCell ref="K446:K447"/>
    <mergeCell ref="L446:L447"/>
    <mergeCell ref="M446:N446"/>
    <mergeCell ref="B491:C491"/>
    <mergeCell ref="A496:E496"/>
    <mergeCell ref="L503:M503"/>
    <mergeCell ref="L504:M504"/>
    <mergeCell ref="M487:N487"/>
    <mergeCell ref="A488:A490"/>
    <mergeCell ref="B488:C490"/>
    <mergeCell ref="D488:E488"/>
    <mergeCell ref="F488:F490"/>
    <mergeCell ref="G488:G490"/>
    <mergeCell ref="H488:H490"/>
    <mergeCell ref="I488:I490"/>
    <mergeCell ref="J488:K488"/>
    <mergeCell ref="L488:N488"/>
    <mergeCell ref="D489:D490"/>
    <mergeCell ref="E489:E490"/>
    <mergeCell ref="J489:J490"/>
    <mergeCell ref="K489:K490"/>
    <mergeCell ref="L489:L490"/>
    <mergeCell ref="M489:N489"/>
  </mergeCells>
  <hyperlinks>
    <hyperlink ref="F164" r:id="rId1" display="50350000"/>
    <hyperlink ref="F166" r:id="rId2" display="4300000"/>
    <hyperlink ref="F193" r:id="rId3" display="46732000"/>
    <hyperlink ref="F308" r:id="rId4" display="225000"/>
    <hyperlink ref="F307" r:id="rId5" display="225000"/>
    <hyperlink ref="F306" r:id="rId6" display="225000"/>
    <hyperlink ref="F305" r:id="rId7" display="225000"/>
    <hyperlink ref="F304" r:id="rId8" display="225000"/>
    <hyperlink ref="F303" r:id="rId9" display="225000"/>
    <hyperlink ref="F302" r:id="rId10" display="6900000"/>
    <hyperlink ref="F301" r:id="rId11" display="2300000"/>
    <hyperlink ref="F300" r:id="rId12" display="250000"/>
    <hyperlink ref="F16" r:id="rId13" display="1220000"/>
    <hyperlink ref="F196" r:id="rId14" display="46732000"/>
    <hyperlink ref="F370" r:id="rId15" display="610000"/>
    <hyperlink ref="F265" r:id="rId16" display="1220000"/>
    <hyperlink ref="F335" r:id="rId17" display="1220000"/>
    <hyperlink ref="F129" r:id="rId18" display="50350000"/>
    <hyperlink ref="G370" r:id="rId19" display="610000"/>
    <hyperlink ref="F17" r:id="rId20" display="1220000"/>
    <hyperlink ref="F57" r:id="rId21" display="1220000"/>
    <hyperlink ref="F58" r:id="rId22" display="1220000"/>
    <hyperlink ref="F92" r:id="rId23" display="1220000"/>
    <hyperlink ref="F93" r:id="rId24" display="1220000"/>
    <hyperlink ref="F165" r:id="rId25" display="50350000"/>
    <hyperlink ref="F194" r:id="rId26" display="46732000"/>
    <hyperlink ref="F195" r:id="rId27" display="46732000"/>
    <hyperlink ref="F411" r:id="rId28" display="1220000"/>
    <hyperlink ref="F412" r:id="rId29" display="1220000"/>
    <hyperlink ref="F450" r:id="rId30" display="1220000"/>
    <hyperlink ref="F451" r:id="rId31" display="1220000"/>
    <hyperlink ref="F492" r:id="rId32" display="1220000"/>
  </hyperlinks>
  <pageMargins left="0.51181102362204722" right="0.51181102362204722" top="0.74803149606299213" bottom="0.74803149606299213" header="0.31496062992125984" footer="0.31496062992125984"/>
  <pageSetup paperSize="5" scale="77" orientation="landscape" horizontalDpi="4294967293" r:id="rId33"/>
  <rowBreaks count="12" manualBreakCount="12">
    <brk id="40" max="13" man="1"/>
    <brk id="78" max="13" man="1"/>
    <brk id="113" max="13" man="1"/>
    <brk id="152" max="13" man="1"/>
    <brk id="180" max="13" man="1"/>
    <brk id="212" max="13" man="1"/>
    <brk id="252" max="13" man="1"/>
    <brk id="287" max="13" man="1"/>
    <brk id="323" max="13" man="1"/>
    <brk id="358" max="13" man="1"/>
    <brk id="399" max="13" man="1"/>
    <brk id="438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9"/>
  <sheetViews>
    <sheetView view="pageBreakPreview" zoomScaleNormal="100" zoomScaleSheetLayoutView="100" workbookViewId="0">
      <selection activeCell="A4" sqref="A4:N4"/>
    </sheetView>
  </sheetViews>
  <sheetFormatPr defaultColWidth="9" defaultRowHeight="15" x14ac:dyDescent="0.25"/>
  <cols>
    <col min="1" max="1" width="5.85546875" style="1" customWidth="1"/>
    <col min="2" max="2" width="3.7109375" style="1" customWidth="1"/>
    <col min="3" max="3" width="25.85546875" style="1" customWidth="1"/>
    <col min="4" max="4" width="14.5703125" style="1" customWidth="1"/>
    <col min="5" max="5" width="11.7109375" style="1" customWidth="1"/>
    <col min="6" max="6" width="16.5703125" style="1" customWidth="1"/>
    <col min="7" max="7" width="16" style="1" customWidth="1"/>
    <col min="8" max="8" width="10.140625" style="1" customWidth="1"/>
    <col min="9" max="9" width="9.5703125" style="1" customWidth="1"/>
    <col min="10" max="10" width="9.28515625" style="1" customWidth="1"/>
    <col min="11" max="11" width="9" style="1" customWidth="1"/>
    <col min="12" max="12" width="8.140625" style="1" customWidth="1"/>
    <col min="13" max="13" width="15.42578125" style="1" customWidth="1"/>
    <col min="14" max="14" width="8.42578125" style="1" customWidth="1"/>
    <col min="15" max="15" width="17.85546875" style="522" customWidth="1"/>
    <col min="16" max="16" width="27.7109375" customWidth="1"/>
  </cols>
  <sheetData>
    <row r="1" spans="1:16" x14ac:dyDescent="0.25">
      <c r="A1" s="33"/>
      <c r="B1" s="34"/>
      <c r="C1" s="34"/>
      <c r="D1" s="35"/>
      <c r="E1" s="2"/>
      <c r="F1" s="2"/>
      <c r="G1" s="2"/>
      <c r="H1" s="2"/>
      <c r="I1" s="2"/>
      <c r="J1" s="2"/>
      <c r="K1" s="2"/>
      <c r="L1" s="2"/>
      <c r="M1" s="2"/>
      <c r="N1" s="2"/>
      <c r="O1" s="521" t="s">
        <v>120</v>
      </c>
      <c r="P1" s="228"/>
    </row>
    <row r="2" spans="1:16" x14ac:dyDescent="0.25">
      <c r="A2" s="33"/>
      <c r="B2" s="34"/>
      <c r="C2" s="34"/>
      <c r="D2" s="35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x14ac:dyDescent="0.25">
      <c r="A3" s="731" t="s">
        <v>5</v>
      </c>
      <c r="B3" s="732"/>
      <c r="C3" s="732"/>
      <c r="D3" s="732"/>
      <c r="E3" s="732"/>
      <c r="F3" s="732"/>
      <c r="G3" s="732"/>
      <c r="H3" s="732"/>
      <c r="I3" s="732"/>
      <c r="J3" s="732"/>
      <c r="K3" s="732"/>
      <c r="L3" s="732"/>
      <c r="M3" s="732"/>
      <c r="N3" s="732"/>
    </row>
    <row r="4" spans="1:16" x14ac:dyDescent="0.25">
      <c r="A4" s="731" t="s">
        <v>6</v>
      </c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732"/>
      <c r="M4" s="732"/>
      <c r="N4" s="732"/>
    </row>
    <row r="5" spans="1:16" ht="15" customHeight="1" x14ac:dyDescent="0.25">
      <c r="A5" s="695" t="s">
        <v>205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</row>
    <row r="6" spans="1:16" x14ac:dyDescent="0.25">
      <c r="A6" s="3"/>
      <c r="B6" s="3"/>
      <c r="C6" s="3"/>
      <c r="D6" s="3"/>
      <c r="E6" s="4"/>
      <c r="F6" s="4"/>
      <c r="G6" s="4"/>
      <c r="H6" s="4"/>
      <c r="I6" s="6"/>
      <c r="J6" s="6"/>
      <c r="K6" s="6"/>
      <c r="L6" s="3"/>
      <c r="M6" s="3"/>
      <c r="N6" s="3"/>
    </row>
    <row r="7" spans="1:16" x14ac:dyDescent="0.25">
      <c r="A7" s="3"/>
      <c r="B7" s="3"/>
      <c r="C7" s="3"/>
      <c r="D7" s="3"/>
      <c r="E7" s="4"/>
      <c r="F7" s="4"/>
      <c r="G7" s="4"/>
      <c r="H7" s="4"/>
      <c r="I7" s="6"/>
      <c r="J7" s="6"/>
      <c r="K7" s="6"/>
      <c r="L7" s="3"/>
      <c r="M7" s="3"/>
      <c r="N7" s="3"/>
    </row>
    <row r="8" spans="1:16" x14ac:dyDescent="0.25">
      <c r="A8" s="5" t="s">
        <v>7</v>
      </c>
      <c r="B8" s="5"/>
      <c r="C8" s="5" t="s">
        <v>8</v>
      </c>
      <c r="D8" s="3"/>
      <c r="E8" s="6"/>
      <c r="F8" s="6"/>
      <c r="G8" s="6"/>
      <c r="H8" s="6"/>
      <c r="I8" s="6"/>
      <c r="J8" s="6"/>
      <c r="K8" s="6"/>
      <c r="L8" s="3"/>
      <c r="M8" s="3"/>
      <c r="N8" s="3"/>
    </row>
    <row r="9" spans="1:16" x14ac:dyDescent="0.25">
      <c r="A9" s="5" t="s">
        <v>65</v>
      </c>
      <c r="B9" s="5"/>
      <c r="C9" s="5" t="s">
        <v>203</v>
      </c>
      <c r="D9" s="3"/>
      <c r="E9" s="6"/>
      <c r="F9" s="6"/>
      <c r="G9" s="6"/>
      <c r="H9" s="6"/>
      <c r="I9" s="6"/>
      <c r="J9" s="6"/>
      <c r="K9" s="5"/>
      <c r="L9" s="5"/>
      <c r="M9" s="5"/>
      <c r="N9" s="5"/>
    </row>
    <row r="10" spans="1:16" x14ac:dyDescent="0.25">
      <c r="A10" s="5" t="s">
        <v>9</v>
      </c>
      <c r="B10" s="5"/>
      <c r="C10" s="5" t="s">
        <v>10</v>
      </c>
      <c r="D10" s="3"/>
      <c r="E10" s="6"/>
      <c r="F10" s="6"/>
      <c r="G10" s="6"/>
      <c r="H10" s="6"/>
      <c r="I10" s="6"/>
      <c r="J10" s="6"/>
      <c r="K10" s="5" t="str">
        <f>'PROGRAM DAN KEUANGAN'!K50</f>
        <v>Keadaan Bulan : Mei 2025</v>
      </c>
      <c r="L10" s="5"/>
      <c r="M10" s="5"/>
      <c r="N10" s="5"/>
    </row>
    <row r="11" spans="1:16" ht="15.75" thickBot="1" x14ac:dyDescent="0.3">
      <c r="A11" s="5"/>
      <c r="B11" s="5"/>
      <c r="C11" s="5"/>
      <c r="D11" s="3"/>
      <c r="E11" s="3"/>
      <c r="F11" s="3"/>
      <c r="G11" s="3"/>
      <c r="H11" s="3"/>
      <c r="I11" s="3"/>
      <c r="J11" s="3"/>
      <c r="K11" s="3"/>
      <c r="L11" s="2"/>
      <c r="M11" s="733" t="s">
        <v>67</v>
      </c>
      <c r="N11" s="733"/>
    </row>
    <row r="12" spans="1:16" ht="17.25" customHeight="1" thickTop="1" x14ac:dyDescent="0.25">
      <c r="A12" s="661" t="s">
        <v>68</v>
      </c>
      <c r="B12" s="664" t="s">
        <v>69</v>
      </c>
      <c r="C12" s="665"/>
      <c r="D12" s="670" t="s">
        <v>70</v>
      </c>
      <c r="E12" s="671"/>
      <c r="F12" s="675" t="s">
        <v>71</v>
      </c>
      <c r="G12" s="675" t="s">
        <v>72</v>
      </c>
      <c r="H12" s="675" t="s">
        <v>73</v>
      </c>
      <c r="I12" s="675" t="s">
        <v>74</v>
      </c>
      <c r="J12" s="691" t="s">
        <v>75</v>
      </c>
      <c r="K12" s="692"/>
      <c r="L12" s="670" t="s">
        <v>76</v>
      </c>
      <c r="M12" s="693"/>
      <c r="N12" s="694"/>
    </row>
    <row r="13" spans="1:16" ht="16.5" customHeight="1" x14ac:dyDescent="0.25">
      <c r="A13" s="689"/>
      <c r="B13" s="666"/>
      <c r="C13" s="667"/>
      <c r="D13" s="681" t="s">
        <v>77</v>
      </c>
      <c r="E13" s="681" t="s">
        <v>78</v>
      </c>
      <c r="F13" s="687"/>
      <c r="G13" s="687"/>
      <c r="H13" s="687"/>
      <c r="I13" s="687"/>
      <c r="J13" s="681" t="s">
        <v>21</v>
      </c>
      <c r="K13" s="681" t="s">
        <v>79</v>
      </c>
      <c r="L13" s="681" t="s">
        <v>21</v>
      </c>
      <c r="M13" s="683" t="s">
        <v>79</v>
      </c>
      <c r="N13" s="708"/>
    </row>
    <row r="14" spans="1:16" ht="15" customHeight="1" x14ac:dyDescent="0.25">
      <c r="A14" s="690"/>
      <c r="B14" s="668"/>
      <c r="C14" s="669"/>
      <c r="D14" s="688"/>
      <c r="E14" s="688"/>
      <c r="F14" s="688"/>
      <c r="G14" s="688"/>
      <c r="H14" s="688"/>
      <c r="I14" s="688"/>
      <c r="J14" s="688"/>
      <c r="K14" s="688"/>
      <c r="L14" s="688"/>
      <c r="M14" s="209" t="s">
        <v>24</v>
      </c>
      <c r="N14" s="210" t="s">
        <v>80</v>
      </c>
    </row>
    <row r="15" spans="1:16" x14ac:dyDescent="0.25">
      <c r="A15" s="206">
        <v>1</v>
      </c>
      <c r="B15" s="655">
        <v>2</v>
      </c>
      <c r="C15" s="686"/>
      <c r="D15" s="207">
        <v>3</v>
      </c>
      <c r="E15" s="207">
        <v>4</v>
      </c>
      <c r="F15" s="207">
        <v>5</v>
      </c>
      <c r="G15" s="207">
        <v>6</v>
      </c>
      <c r="H15" s="207">
        <v>7</v>
      </c>
      <c r="I15" s="207">
        <v>8</v>
      </c>
      <c r="J15" s="207">
        <v>9</v>
      </c>
      <c r="K15" s="207">
        <v>10</v>
      </c>
      <c r="L15" s="207">
        <v>11</v>
      </c>
      <c r="M15" s="207">
        <v>12</v>
      </c>
      <c r="N15" s="208">
        <v>13</v>
      </c>
    </row>
    <row r="16" spans="1:16" x14ac:dyDescent="0.25">
      <c r="A16" s="7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28"/>
    </row>
    <row r="17" spans="1:16" x14ac:dyDescent="0.25">
      <c r="A17" s="10">
        <v>1</v>
      </c>
      <c r="B17" s="11" t="s">
        <v>213</v>
      </c>
      <c r="C17" s="12"/>
      <c r="D17" s="13"/>
      <c r="E17" s="14"/>
      <c r="F17" s="37">
        <v>55900</v>
      </c>
      <c r="G17" s="15">
        <f>F17</f>
        <v>55900</v>
      </c>
      <c r="H17" s="15" t="s">
        <v>83</v>
      </c>
      <c r="I17" s="15">
        <f>F17/F22*100</f>
        <v>1.8695652173913044</v>
      </c>
      <c r="J17" s="15">
        <f>M17/F17*100</f>
        <v>0</v>
      </c>
      <c r="K17" s="15">
        <f>J17</f>
        <v>0</v>
      </c>
      <c r="L17" s="15">
        <f>I17*J17/100</f>
        <v>0</v>
      </c>
      <c r="M17" s="15">
        <v>0</v>
      </c>
      <c r="N17" s="29">
        <f>M17/F22*100</f>
        <v>0</v>
      </c>
      <c r="O17" s="523">
        <f>F17-M17</f>
        <v>55900</v>
      </c>
      <c r="P17" s="225"/>
    </row>
    <row r="18" spans="1:16" x14ac:dyDescent="0.25">
      <c r="A18" s="27">
        <v>2</v>
      </c>
      <c r="B18" s="11" t="s">
        <v>214</v>
      </c>
      <c r="C18" s="16"/>
      <c r="D18" s="17"/>
      <c r="E18" s="17"/>
      <c r="F18" s="37">
        <v>84100</v>
      </c>
      <c r="G18" s="15">
        <f t="shared" ref="G18" si="0">F18</f>
        <v>84100</v>
      </c>
      <c r="H18" s="18"/>
      <c r="I18" s="15">
        <f>F18/F22*100</f>
        <v>2.8127090301003346</v>
      </c>
      <c r="J18" s="15">
        <f t="shared" ref="J18" si="1">M18/F18*100</f>
        <v>0</v>
      </c>
      <c r="K18" s="15">
        <f t="shared" ref="K18" si="2">J18</f>
        <v>0</v>
      </c>
      <c r="L18" s="15">
        <f>I18*J18/100</f>
        <v>0</v>
      </c>
      <c r="M18" s="15">
        <v>0</v>
      </c>
      <c r="N18" s="29">
        <f>M18/F22*100</f>
        <v>0</v>
      </c>
      <c r="O18" s="523">
        <f t="shared" ref="O18:O20" si="3">F18-M18</f>
        <v>84100</v>
      </c>
      <c r="P18" s="225"/>
    </row>
    <row r="19" spans="1:16" s="241" customFormat="1" x14ac:dyDescent="0.25">
      <c r="A19" s="27">
        <v>3</v>
      </c>
      <c r="B19" s="11" t="s">
        <v>229</v>
      </c>
      <c r="C19" s="16"/>
      <c r="D19" s="17"/>
      <c r="E19" s="17"/>
      <c r="F19" s="37">
        <v>600000</v>
      </c>
      <c r="G19" s="15">
        <f t="shared" ref="G19:G20" si="4">F19</f>
        <v>600000</v>
      </c>
      <c r="H19" s="18"/>
      <c r="I19" s="15">
        <f>F19/F22*100</f>
        <v>20.066889632107024</v>
      </c>
      <c r="J19" s="15">
        <f t="shared" ref="J19:J20" si="5">M19/F19*100</f>
        <v>100</v>
      </c>
      <c r="K19" s="15">
        <f t="shared" ref="K19:K20" si="6">J19</f>
        <v>100</v>
      </c>
      <c r="L19" s="15">
        <f>I19*J19/100</f>
        <v>20.066889632107024</v>
      </c>
      <c r="M19" s="15">
        <v>600000</v>
      </c>
      <c r="N19" s="29">
        <f>M19/F22*100</f>
        <v>20.066889632107024</v>
      </c>
      <c r="O19" s="523">
        <f t="shared" si="3"/>
        <v>0</v>
      </c>
      <c r="P19" s="237"/>
    </row>
    <row r="20" spans="1:16" x14ac:dyDescent="0.25">
      <c r="A20" s="238">
        <v>4</v>
      </c>
      <c r="B20" s="239" t="s">
        <v>89</v>
      </c>
      <c r="C20" s="232"/>
      <c r="D20" s="233"/>
      <c r="E20" s="233"/>
      <c r="F20" s="37">
        <v>2250000</v>
      </c>
      <c r="G20" s="235">
        <f t="shared" si="4"/>
        <v>2250000</v>
      </c>
      <c r="H20" s="234"/>
      <c r="I20" s="235">
        <f>F20/F22*100</f>
        <v>75.250836120401345</v>
      </c>
      <c r="J20" s="235">
        <f t="shared" si="5"/>
        <v>40</v>
      </c>
      <c r="K20" s="235">
        <f t="shared" si="6"/>
        <v>40</v>
      </c>
      <c r="L20" s="235">
        <f>I20*J20/100</f>
        <v>30.100334448160538</v>
      </c>
      <c r="M20" s="235">
        <v>900000</v>
      </c>
      <c r="N20" s="236">
        <f>M20/F22*100</f>
        <v>30.100334448160538</v>
      </c>
      <c r="O20" s="523">
        <f t="shared" si="3"/>
        <v>1350000</v>
      </c>
    </row>
    <row r="21" spans="1:16" x14ac:dyDescent="0.25">
      <c r="A21" s="19"/>
      <c r="B21" s="20"/>
      <c r="C21" s="21"/>
      <c r="D21" s="17"/>
      <c r="E21" s="17"/>
      <c r="F21" s="22"/>
      <c r="G21" s="23"/>
      <c r="H21" s="23"/>
      <c r="I21" s="23"/>
      <c r="J21" s="23"/>
      <c r="K21" s="23"/>
      <c r="L21" s="15"/>
      <c r="M21" s="23" t="s">
        <v>257</v>
      </c>
      <c r="N21" s="30"/>
    </row>
    <row r="22" spans="1:16" ht="15.75" thickBot="1" x14ac:dyDescent="0.3">
      <c r="A22" s="657" t="s">
        <v>35</v>
      </c>
      <c r="B22" s="658"/>
      <c r="C22" s="658"/>
      <c r="D22" s="658"/>
      <c r="E22" s="659"/>
      <c r="F22" s="43">
        <f>SUM(F17:F20)</f>
        <v>2990000</v>
      </c>
      <c r="G22" s="43">
        <f>SUM(G17:G20)</f>
        <v>2990000</v>
      </c>
      <c r="H22" s="43"/>
      <c r="I22" s="43">
        <f>SUM(I17:I19)</f>
        <v>24.749163879598662</v>
      </c>
      <c r="J22" s="43">
        <f>M22/F22*100</f>
        <v>50.167224080267559</v>
      </c>
      <c r="K22" s="43">
        <f>J22</f>
        <v>50.167224080267559</v>
      </c>
      <c r="L22" s="50">
        <f t="shared" ref="L22" si="7">I22*J22/100</f>
        <v>12.4159685014709</v>
      </c>
      <c r="M22" s="43">
        <f>SUM(M17:M20)</f>
        <v>1500000</v>
      </c>
      <c r="N22" s="45">
        <f>SUM(N17:N19)</f>
        <v>20.066889632107024</v>
      </c>
      <c r="O22" s="524">
        <f>F22-M22</f>
        <v>1490000</v>
      </c>
      <c r="P22" s="225"/>
    </row>
    <row r="23" spans="1:16" ht="15.75" thickTop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6" x14ac:dyDescent="0.25">
      <c r="A24" s="24"/>
      <c r="B24" s="25"/>
      <c r="C24" s="25"/>
      <c r="D24" s="24"/>
      <c r="E24" s="24"/>
      <c r="F24" s="24"/>
      <c r="G24" s="24"/>
      <c r="H24" s="24"/>
      <c r="I24" s="3"/>
      <c r="J24" s="3"/>
      <c r="K24" s="3"/>
      <c r="L24" s="31" t="str">
        <f>'PROGRAM DAN KEUANGAN'!L64</f>
        <v>Matalalang,  28 Mei 2025</v>
      </c>
      <c r="M24" s="2"/>
      <c r="N24" s="2"/>
    </row>
    <row r="25" spans="1:16" x14ac:dyDescent="0.25">
      <c r="A25" s="24"/>
      <c r="B25" s="24"/>
      <c r="C25" s="24"/>
      <c r="D25" s="24"/>
      <c r="E25" s="24"/>
      <c r="F25" s="24"/>
      <c r="G25" s="24"/>
      <c r="H25" s="24"/>
      <c r="I25" s="32"/>
      <c r="J25" s="32"/>
      <c r="K25" s="32"/>
      <c r="L25" s="2"/>
      <c r="M25" s="2"/>
      <c r="N25" s="2"/>
    </row>
    <row r="26" spans="1:16" x14ac:dyDescent="0.25">
      <c r="A26" s="24"/>
      <c r="B26" s="24"/>
      <c r="C26" s="24"/>
      <c r="D26" s="24"/>
      <c r="E26" s="24"/>
      <c r="F26" s="24"/>
      <c r="G26" s="24"/>
      <c r="H26" s="24" t="s">
        <v>67</v>
      </c>
      <c r="I26" s="32"/>
      <c r="J26" s="32"/>
      <c r="K26" s="32"/>
      <c r="L26" s="5" t="s">
        <v>87</v>
      </c>
      <c r="M26" s="2"/>
      <c r="N26" s="2"/>
    </row>
    <row r="27" spans="1:16" x14ac:dyDescent="0.25">
      <c r="A27" s="24"/>
      <c r="B27" s="24"/>
      <c r="C27" s="26"/>
      <c r="D27" s="24"/>
      <c r="E27" s="24"/>
      <c r="F27" s="24"/>
      <c r="G27" s="24"/>
      <c r="H27" s="24"/>
      <c r="I27" s="32"/>
      <c r="J27" s="32"/>
      <c r="K27" s="32"/>
      <c r="L27" s="5"/>
      <c r="M27" s="2"/>
      <c r="N27" s="2"/>
    </row>
    <row r="28" spans="1:16" x14ac:dyDescent="0.25">
      <c r="A28" s="24"/>
      <c r="B28" s="24"/>
      <c r="C28" s="26"/>
      <c r="D28" s="24"/>
      <c r="E28" s="24"/>
      <c r="F28" s="24"/>
      <c r="G28" s="24"/>
      <c r="H28" s="24"/>
      <c r="I28" s="32"/>
      <c r="J28" s="32"/>
      <c r="K28" s="32"/>
      <c r="L28" s="2"/>
      <c r="M28" s="2"/>
      <c r="N28" s="2"/>
    </row>
    <row r="29" spans="1:16" x14ac:dyDescent="0.25">
      <c r="A29" s="24"/>
      <c r="B29" s="24"/>
      <c r="C29" s="26"/>
      <c r="D29" s="24"/>
      <c r="E29" s="24"/>
      <c r="F29" s="24"/>
      <c r="G29" s="24"/>
      <c r="H29" s="24"/>
      <c r="I29" s="32"/>
      <c r="J29" s="32"/>
      <c r="K29" s="32"/>
      <c r="L29" s="131" t="str">
        <f>'RFK '!B39</f>
        <v>AHMAD MUNAWAR, S.Sos</v>
      </c>
      <c r="M29" s="100"/>
      <c r="N29" s="2"/>
    </row>
    <row r="30" spans="1:16" x14ac:dyDescent="0.25">
      <c r="A30" s="24"/>
      <c r="B30" s="24"/>
      <c r="C30" s="26"/>
      <c r="D30" s="24"/>
      <c r="E30" s="24"/>
      <c r="F30" s="24"/>
      <c r="G30" s="24"/>
      <c r="H30" s="24"/>
      <c r="I30" s="32"/>
      <c r="J30" s="32"/>
      <c r="K30" s="32"/>
      <c r="L30" s="100" t="str">
        <f>'RFK '!B40</f>
        <v>N I P . 198210242011011007</v>
      </c>
      <c r="M30" s="100"/>
      <c r="N30" s="3"/>
    </row>
    <row r="31" spans="1:16" x14ac:dyDescent="0.25">
      <c r="A31" s="24"/>
      <c r="B31" s="24"/>
      <c r="C31" s="26"/>
      <c r="D31" s="24"/>
      <c r="E31" s="24"/>
      <c r="F31" s="24"/>
      <c r="G31" s="24"/>
      <c r="H31" s="24"/>
      <c r="I31" s="32"/>
      <c r="J31" s="32"/>
      <c r="K31" s="32"/>
      <c r="L31" s="97"/>
      <c r="M31" s="97"/>
      <c r="N31" s="3"/>
    </row>
    <row r="32" spans="1:16" x14ac:dyDescent="0.25">
      <c r="A32" s="24"/>
      <c r="B32" s="24"/>
      <c r="C32" s="26"/>
      <c r="D32" s="24"/>
      <c r="E32" s="24"/>
      <c r="F32" s="24"/>
      <c r="G32" s="24"/>
      <c r="H32" s="24"/>
      <c r="I32" s="32"/>
      <c r="J32" s="32"/>
      <c r="K32" s="32"/>
      <c r="L32" s="2"/>
      <c r="M32" s="3"/>
      <c r="N32" s="3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2.9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2.9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2.9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2.9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2.9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2.9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2.9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2.9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2.95" customHeight="1" x14ac:dyDescent="0.2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</row>
    <row r="43" spans="1:14" ht="12.95" customHeight="1" x14ac:dyDescent="0.25">
      <c r="A43" s="103" t="s">
        <v>7</v>
      </c>
      <c r="B43" s="103"/>
      <c r="C43" s="103" t="s">
        <v>8</v>
      </c>
      <c r="D43" s="100"/>
      <c r="E43" s="102"/>
      <c r="F43" s="102"/>
      <c r="G43" s="102"/>
      <c r="H43" s="102"/>
      <c r="I43" s="102"/>
      <c r="J43" s="102"/>
      <c r="K43" s="102"/>
      <c r="L43" s="100"/>
      <c r="M43" s="100"/>
      <c r="N43" s="100"/>
    </row>
    <row r="44" spans="1:14" ht="12.95" customHeight="1" x14ac:dyDescent="0.25">
      <c r="A44" s="103" t="s">
        <v>65</v>
      </c>
      <c r="B44" s="103"/>
      <c r="C44" s="103" t="s">
        <v>237</v>
      </c>
      <c r="D44" s="100"/>
      <c r="E44" s="102"/>
      <c r="F44" s="102"/>
      <c r="G44" s="102"/>
      <c r="H44" s="102"/>
      <c r="I44" s="102"/>
      <c r="J44" s="102"/>
      <c r="K44" s="103"/>
      <c r="L44" s="103"/>
      <c r="M44" s="103"/>
      <c r="N44" s="103"/>
    </row>
    <row r="45" spans="1:14" ht="12.95" customHeight="1" x14ac:dyDescent="0.25">
      <c r="A45" s="103" t="s">
        <v>9</v>
      </c>
      <c r="B45" s="103"/>
      <c r="C45" s="103" t="s">
        <v>10</v>
      </c>
      <c r="D45" s="100"/>
      <c r="E45" s="102"/>
      <c r="F45" s="102"/>
      <c r="G45" s="102"/>
      <c r="H45" s="102"/>
      <c r="I45" s="102"/>
      <c r="J45" s="102"/>
      <c r="K45" s="103" t="str">
        <f>K10</f>
        <v>Keadaan Bulan : Mei 2025</v>
      </c>
      <c r="L45" s="103"/>
      <c r="M45" s="103"/>
      <c r="N45" s="103"/>
    </row>
    <row r="46" spans="1:14" ht="12.95" customHeight="1" thickBot="1" x14ac:dyDescent="0.3">
      <c r="A46" s="103"/>
      <c r="B46" s="103"/>
      <c r="C46" s="103"/>
      <c r="D46" s="100"/>
      <c r="E46" s="100"/>
      <c r="F46" s="100"/>
      <c r="G46" s="100"/>
      <c r="H46" s="100"/>
      <c r="I46" s="100"/>
      <c r="J46" s="100"/>
      <c r="K46" s="100"/>
      <c r="L46" s="99"/>
      <c r="M46" s="707" t="s">
        <v>67</v>
      </c>
      <c r="N46" s="707"/>
    </row>
    <row r="47" spans="1:14" ht="12.95" customHeight="1" thickTop="1" x14ac:dyDescent="0.25">
      <c r="A47" s="661" t="s">
        <v>68</v>
      </c>
      <c r="B47" s="664" t="s">
        <v>69</v>
      </c>
      <c r="C47" s="701"/>
      <c r="D47" s="670" t="s">
        <v>70</v>
      </c>
      <c r="E47" s="671"/>
      <c r="F47" s="675" t="s">
        <v>71</v>
      </c>
      <c r="G47" s="675" t="s">
        <v>72</v>
      </c>
      <c r="H47" s="675" t="s">
        <v>73</v>
      </c>
      <c r="I47" s="675" t="s">
        <v>74</v>
      </c>
      <c r="J47" s="691" t="s">
        <v>75</v>
      </c>
      <c r="K47" s="698"/>
      <c r="L47" s="670" t="s">
        <v>76</v>
      </c>
      <c r="M47" s="699"/>
      <c r="N47" s="700"/>
    </row>
    <row r="48" spans="1:14" ht="12.95" customHeight="1" x14ac:dyDescent="0.25">
      <c r="A48" s="662"/>
      <c r="B48" s="702"/>
      <c r="C48" s="703"/>
      <c r="D48" s="681" t="s">
        <v>77</v>
      </c>
      <c r="E48" s="681" t="s">
        <v>78</v>
      </c>
      <c r="F48" s="685"/>
      <c r="G48" s="685"/>
      <c r="H48" s="685"/>
      <c r="I48" s="685"/>
      <c r="J48" s="681" t="s">
        <v>21</v>
      </c>
      <c r="K48" s="681" t="s">
        <v>79</v>
      </c>
      <c r="L48" s="681" t="s">
        <v>21</v>
      </c>
      <c r="M48" s="683" t="s">
        <v>79</v>
      </c>
      <c r="N48" s="706"/>
    </row>
    <row r="49" spans="1:15" ht="12.95" customHeight="1" x14ac:dyDescent="0.25">
      <c r="A49" s="663"/>
      <c r="B49" s="704"/>
      <c r="C49" s="705"/>
      <c r="D49" s="682"/>
      <c r="E49" s="682"/>
      <c r="F49" s="682"/>
      <c r="G49" s="682"/>
      <c r="H49" s="682"/>
      <c r="I49" s="682"/>
      <c r="J49" s="682"/>
      <c r="K49" s="682"/>
      <c r="L49" s="682"/>
      <c r="M49" s="209" t="s">
        <v>24</v>
      </c>
      <c r="N49" s="210" t="s">
        <v>80</v>
      </c>
    </row>
    <row r="50" spans="1:15" ht="12.95" customHeight="1" x14ac:dyDescent="0.25">
      <c r="A50" s="206">
        <v>1</v>
      </c>
      <c r="B50" s="655">
        <v>2</v>
      </c>
      <c r="C50" s="686"/>
      <c r="D50" s="207">
        <v>3</v>
      </c>
      <c r="E50" s="207">
        <v>4</v>
      </c>
      <c r="F50" s="207">
        <v>5</v>
      </c>
      <c r="G50" s="207">
        <v>6</v>
      </c>
      <c r="H50" s="207">
        <v>7</v>
      </c>
      <c r="I50" s="207">
        <v>8</v>
      </c>
      <c r="J50" s="207">
        <v>9</v>
      </c>
      <c r="K50" s="207">
        <v>10</v>
      </c>
      <c r="L50" s="207">
        <v>11</v>
      </c>
      <c r="M50" s="207">
        <v>12</v>
      </c>
      <c r="N50" s="208">
        <v>13</v>
      </c>
    </row>
    <row r="51" spans="1:15" ht="12.95" customHeight="1" x14ac:dyDescent="0.25">
      <c r="A51" s="105"/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8"/>
    </row>
    <row r="52" spans="1:15" ht="12.95" customHeight="1" x14ac:dyDescent="0.25">
      <c r="A52" s="109">
        <v>1</v>
      </c>
      <c r="B52" s="152" t="s">
        <v>213</v>
      </c>
      <c r="C52" s="111"/>
      <c r="D52" s="112"/>
      <c r="E52" s="113"/>
      <c r="F52" s="153">
        <v>0</v>
      </c>
      <c r="G52" s="153">
        <f>F52</f>
        <v>0</v>
      </c>
      <c r="H52" s="115" t="s">
        <v>83</v>
      </c>
      <c r="I52" s="115" t="e">
        <f>F52/F57*100</f>
        <v>#DIV/0!</v>
      </c>
      <c r="J52" s="115" t="e">
        <f>M52/F52*100</f>
        <v>#DIV/0!</v>
      </c>
      <c r="K52" s="115" t="e">
        <f>J52</f>
        <v>#DIV/0!</v>
      </c>
      <c r="L52" s="115" t="e">
        <f>I52*J52/100</f>
        <v>#DIV/0!</v>
      </c>
      <c r="M52" s="115">
        <v>0</v>
      </c>
      <c r="N52" s="117" t="e">
        <f>M52/F57*100</f>
        <v>#DIV/0!</v>
      </c>
      <c r="O52" s="523">
        <f t="shared" ref="O52:O55" si="8">F52-M52</f>
        <v>0</v>
      </c>
    </row>
    <row r="53" spans="1:15" ht="12.95" customHeight="1" x14ac:dyDescent="0.25">
      <c r="A53" s="109">
        <v>2</v>
      </c>
      <c r="B53" s="152" t="s">
        <v>214</v>
      </c>
      <c r="C53" s="111"/>
      <c r="D53" s="113"/>
      <c r="E53" s="113"/>
      <c r="F53" s="153">
        <v>0</v>
      </c>
      <c r="G53" s="153">
        <f>F53</f>
        <v>0</v>
      </c>
      <c r="H53" s="142"/>
      <c r="I53" s="115" t="e">
        <f>F53/F57*100</f>
        <v>#DIV/0!</v>
      </c>
      <c r="J53" s="115" t="e">
        <f t="shared" ref="J53:J55" si="9">M53/F53*100</f>
        <v>#DIV/0!</v>
      </c>
      <c r="K53" s="115" t="e">
        <f t="shared" ref="K53:K55" si="10">J53</f>
        <v>#DIV/0!</v>
      </c>
      <c r="L53" s="115" t="e">
        <f>I53*J53/100</f>
        <v>#DIV/0!</v>
      </c>
      <c r="M53" s="115">
        <v>0</v>
      </c>
      <c r="N53" s="117" t="e">
        <f>M53/F57*100</f>
        <v>#DIV/0!</v>
      </c>
      <c r="O53" s="523">
        <f t="shared" si="8"/>
        <v>0</v>
      </c>
    </row>
    <row r="54" spans="1:15" ht="12.95" customHeight="1" x14ac:dyDescent="0.25">
      <c r="A54" s="109">
        <v>3</v>
      </c>
      <c r="B54" s="152" t="s">
        <v>215</v>
      </c>
      <c r="C54" s="111"/>
      <c r="D54" s="113"/>
      <c r="E54" s="113"/>
      <c r="F54" s="153">
        <v>0</v>
      </c>
      <c r="G54" s="153">
        <f>F54</f>
        <v>0</v>
      </c>
      <c r="H54" s="142"/>
      <c r="I54" s="115" t="e">
        <f>F54/F57*100</f>
        <v>#DIV/0!</v>
      </c>
      <c r="J54" s="115">
        <v>0</v>
      </c>
      <c r="K54" s="115">
        <f t="shared" si="10"/>
        <v>0</v>
      </c>
      <c r="L54" s="115" t="e">
        <f>I54*J54/100</f>
        <v>#DIV/0!</v>
      </c>
      <c r="M54" s="115">
        <v>0</v>
      </c>
      <c r="N54" s="117" t="e">
        <f>M54/F57*100</f>
        <v>#DIV/0!</v>
      </c>
      <c r="O54" s="523">
        <f t="shared" si="8"/>
        <v>0</v>
      </c>
    </row>
    <row r="55" spans="1:15" ht="12.95" customHeight="1" x14ac:dyDescent="0.25">
      <c r="A55" s="109">
        <v>4</v>
      </c>
      <c r="B55" s="152" t="s">
        <v>89</v>
      </c>
      <c r="C55" s="111"/>
      <c r="D55" s="113"/>
      <c r="E55" s="113"/>
      <c r="F55" s="153">
        <v>0</v>
      </c>
      <c r="G55" s="153">
        <f>F55</f>
        <v>0</v>
      </c>
      <c r="H55" s="142"/>
      <c r="I55" s="115" t="e">
        <f>F55/F57*100</f>
        <v>#DIV/0!</v>
      </c>
      <c r="J55" s="115" t="e">
        <f t="shared" si="9"/>
        <v>#DIV/0!</v>
      </c>
      <c r="K55" s="115" t="e">
        <f t="shared" si="10"/>
        <v>#DIV/0!</v>
      </c>
      <c r="L55" s="115" t="e">
        <f t="shared" ref="L55" si="11">I55*J55/100</f>
        <v>#DIV/0!</v>
      </c>
      <c r="M55" s="115">
        <v>0</v>
      </c>
      <c r="N55" s="117" t="e">
        <f>M55/F57*100</f>
        <v>#DIV/0!</v>
      </c>
      <c r="O55" s="523">
        <f t="shared" si="8"/>
        <v>0</v>
      </c>
    </row>
    <row r="56" spans="1:15" ht="12.95" customHeight="1" x14ac:dyDescent="0.25">
      <c r="A56" s="119"/>
      <c r="B56" s="120"/>
      <c r="C56" s="121"/>
      <c r="D56" s="122"/>
      <c r="E56" s="122"/>
      <c r="F56" s="137"/>
      <c r="G56" s="124"/>
      <c r="H56" s="124"/>
      <c r="I56" s="124"/>
      <c r="J56" s="124"/>
      <c r="K56" s="124"/>
      <c r="L56" s="115"/>
      <c r="M56" s="124"/>
      <c r="N56" s="125"/>
    </row>
    <row r="57" spans="1:15" ht="12.95" customHeight="1" thickBot="1" x14ac:dyDescent="0.3">
      <c r="A57" s="657" t="s">
        <v>35</v>
      </c>
      <c r="B57" s="658"/>
      <c r="C57" s="658"/>
      <c r="D57" s="658"/>
      <c r="E57" s="659"/>
      <c r="F57" s="43">
        <f>SUM(F52:F55)</f>
        <v>0</v>
      </c>
      <c r="G57" s="43">
        <f>SUM(G52:G55)</f>
        <v>0</v>
      </c>
      <c r="H57" s="43"/>
      <c r="I57" s="43">
        <v>0</v>
      </c>
      <c r="J57" s="43">
        <v>0</v>
      </c>
      <c r="K57" s="43">
        <f>J57</f>
        <v>0</v>
      </c>
      <c r="L57" s="96">
        <f t="shared" ref="L57" si="12">I57*J57/100</f>
        <v>0</v>
      </c>
      <c r="M57" s="43">
        <f>SUM(M52:M55)</f>
        <v>0</v>
      </c>
      <c r="N57" s="45">
        <v>0</v>
      </c>
      <c r="O57" s="524">
        <f>F57-M57</f>
        <v>0</v>
      </c>
    </row>
    <row r="58" spans="1:15" ht="12.95" customHeight="1" thickTop="1" x14ac:dyDescent="0.25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</row>
    <row r="59" spans="1:15" ht="12.95" customHeight="1" x14ac:dyDescent="0.25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</row>
    <row r="60" spans="1:15" ht="12.95" customHeight="1" x14ac:dyDescent="0.25">
      <c r="A60" s="126"/>
      <c r="B60" s="127"/>
      <c r="C60" s="127"/>
      <c r="D60" s="126"/>
      <c r="E60" s="126"/>
      <c r="F60" s="126"/>
      <c r="G60" s="126"/>
      <c r="H60" s="126"/>
      <c r="I60" s="100"/>
      <c r="J60" s="100"/>
      <c r="K60" s="100"/>
      <c r="L60" s="128" t="str">
        <f>L24</f>
        <v>Matalalang,  28 Mei 2025</v>
      </c>
      <c r="M60" s="99"/>
      <c r="N60" s="99"/>
    </row>
    <row r="61" spans="1:15" ht="12.95" customHeight="1" x14ac:dyDescent="0.25">
      <c r="A61" s="126"/>
      <c r="B61" s="126"/>
      <c r="C61" s="126"/>
      <c r="D61" s="126"/>
      <c r="E61" s="126"/>
      <c r="F61" s="126"/>
      <c r="G61" s="126"/>
      <c r="H61" s="126"/>
      <c r="I61" s="129"/>
      <c r="J61" s="129"/>
      <c r="K61" s="129"/>
      <c r="L61" s="99"/>
      <c r="M61" s="99"/>
      <c r="N61" s="99"/>
    </row>
    <row r="62" spans="1:15" ht="12.95" customHeight="1" x14ac:dyDescent="0.25">
      <c r="A62" s="126"/>
      <c r="B62" s="126"/>
      <c r="C62" s="126"/>
      <c r="D62" s="126"/>
      <c r="E62" s="126"/>
      <c r="F62" s="126"/>
      <c r="G62" s="126"/>
      <c r="H62" s="126"/>
      <c r="I62" s="129"/>
      <c r="J62" s="129"/>
      <c r="K62" s="129"/>
      <c r="L62" s="103" t="s">
        <v>87</v>
      </c>
      <c r="M62" s="99"/>
      <c r="N62" s="99"/>
    </row>
    <row r="63" spans="1:15" ht="12.95" customHeight="1" x14ac:dyDescent="0.25">
      <c r="A63" s="126"/>
      <c r="B63" s="126"/>
      <c r="C63" s="130"/>
      <c r="D63" s="126"/>
      <c r="E63" s="126"/>
      <c r="F63" s="126"/>
      <c r="G63" s="126"/>
      <c r="H63" s="126"/>
      <c r="I63" s="129"/>
      <c r="J63" s="129"/>
      <c r="K63" s="198"/>
      <c r="L63" s="103"/>
      <c r="M63" s="99"/>
      <c r="N63" s="99"/>
    </row>
    <row r="64" spans="1:15" ht="12.95" customHeight="1" x14ac:dyDescent="0.25">
      <c r="A64" s="126"/>
      <c r="B64" s="126"/>
      <c r="C64" s="130"/>
      <c r="D64" s="126"/>
      <c r="E64" s="126"/>
      <c r="F64" s="126"/>
      <c r="G64" s="126"/>
      <c r="H64" s="126"/>
      <c r="I64" s="129"/>
      <c r="J64" s="129"/>
      <c r="K64" s="129"/>
      <c r="L64" s="103"/>
      <c r="M64" s="100"/>
      <c r="N64" s="100"/>
    </row>
    <row r="65" spans="1:14" ht="12.95" customHeight="1" x14ac:dyDescent="0.25">
      <c r="A65" s="126"/>
      <c r="B65" s="126"/>
      <c r="C65" s="130"/>
      <c r="D65" s="126"/>
      <c r="E65" s="126"/>
      <c r="F65" s="126"/>
      <c r="G65" s="126"/>
      <c r="H65" s="126"/>
      <c r="I65" s="129"/>
      <c r="J65" s="129"/>
      <c r="K65" s="129"/>
      <c r="L65" s="131" t="str">
        <f>L29</f>
        <v>AHMAD MUNAWAR, S.Sos</v>
      </c>
      <c r="M65" s="100"/>
      <c r="N65" s="100"/>
    </row>
    <row r="66" spans="1:14" ht="12.95" customHeight="1" x14ac:dyDescent="0.25">
      <c r="A66" s="126"/>
      <c r="B66" s="126"/>
      <c r="C66" s="130"/>
      <c r="D66" s="126"/>
      <c r="E66" s="126"/>
      <c r="F66" s="126"/>
      <c r="G66" s="126"/>
      <c r="H66" s="126"/>
      <c r="I66" s="129"/>
      <c r="J66" s="129"/>
      <c r="K66" s="129"/>
      <c r="L66" s="100" t="str">
        <f>L30</f>
        <v>N I P . 198210242011011007</v>
      </c>
      <c r="M66" s="100"/>
      <c r="N66" s="100"/>
    </row>
    <row r="67" spans="1:14" ht="12.95" customHeight="1" x14ac:dyDescent="0.2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spans="1:14" ht="12.95" customHeight="1" x14ac:dyDescent="0.2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spans="1:14" ht="12.9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2.9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2.9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2.9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2.9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5" t="s">
        <v>7</v>
      </c>
      <c r="B74" s="5"/>
      <c r="C74" s="5" t="s">
        <v>8</v>
      </c>
      <c r="D74" s="3"/>
      <c r="E74" s="6"/>
      <c r="F74" s="6"/>
      <c r="G74" s="6"/>
      <c r="H74" s="6"/>
      <c r="I74" s="6"/>
      <c r="J74" s="6"/>
      <c r="K74" s="6"/>
      <c r="L74" s="3"/>
      <c r="M74" s="3"/>
      <c r="N74" s="3"/>
    </row>
    <row r="75" spans="1:14" x14ac:dyDescent="0.25">
      <c r="A75" s="5" t="s">
        <v>65</v>
      </c>
      <c r="B75" s="5"/>
      <c r="C75" s="5" t="s">
        <v>184</v>
      </c>
      <c r="D75" s="3"/>
      <c r="E75" s="6"/>
      <c r="F75" s="6"/>
      <c r="G75" s="6"/>
      <c r="H75" s="6"/>
      <c r="I75" s="6"/>
      <c r="J75" s="6"/>
      <c r="K75" s="5"/>
      <c r="L75" s="5"/>
      <c r="M75" s="5"/>
      <c r="N75" s="5"/>
    </row>
    <row r="76" spans="1:14" x14ac:dyDescent="0.25">
      <c r="A76" s="5" t="s">
        <v>9</v>
      </c>
      <c r="B76" s="5"/>
      <c r="C76" s="5" t="s">
        <v>10</v>
      </c>
      <c r="D76" s="3"/>
      <c r="E76" s="6"/>
      <c r="F76" s="6"/>
      <c r="G76" s="6"/>
      <c r="H76" s="6"/>
      <c r="I76" s="6"/>
      <c r="J76" s="6"/>
      <c r="K76" s="5" t="str">
        <f>'PROGRAM DAN KEUANGAN'!K50</f>
        <v>Keadaan Bulan : Mei 2025</v>
      </c>
      <c r="L76" s="5"/>
      <c r="M76" s="5"/>
      <c r="N76" s="5"/>
    </row>
    <row r="77" spans="1:14" ht="15.75" thickBot="1" x14ac:dyDescent="0.3">
      <c r="A77" s="5"/>
      <c r="B77" s="5"/>
      <c r="C77" s="5"/>
      <c r="D77" s="3"/>
      <c r="E77" s="3"/>
      <c r="F77" s="3"/>
      <c r="G77" s="3"/>
      <c r="H77" s="3"/>
      <c r="I77" s="3"/>
      <c r="J77" s="3"/>
      <c r="K77" s="3"/>
      <c r="L77" s="2"/>
      <c r="M77" s="733" t="s">
        <v>67</v>
      </c>
      <c r="N77" s="733"/>
    </row>
    <row r="78" spans="1:14" ht="17.25" customHeight="1" thickTop="1" x14ac:dyDescent="0.25">
      <c r="A78" s="661" t="s">
        <v>68</v>
      </c>
      <c r="B78" s="664" t="s">
        <v>69</v>
      </c>
      <c r="C78" s="665"/>
      <c r="D78" s="670" t="s">
        <v>70</v>
      </c>
      <c r="E78" s="671"/>
      <c r="F78" s="675" t="s">
        <v>71</v>
      </c>
      <c r="G78" s="675" t="s">
        <v>72</v>
      </c>
      <c r="H78" s="675" t="s">
        <v>73</v>
      </c>
      <c r="I78" s="675" t="s">
        <v>74</v>
      </c>
      <c r="J78" s="691" t="s">
        <v>75</v>
      </c>
      <c r="K78" s="692"/>
      <c r="L78" s="670" t="s">
        <v>76</v>
      </c>
      <c r="M78" s="693"/>
      <c r="N78" s="694"/>
    </row>
    <row r="79" spans="1:14" ht="16.5" customHeight="1" x14ac:dyDescent="0.25">
      <c r="A79" s="689"/>
      <c r="B79" s="666"/>
      <c r="C79" s="667"/>
      <c r="D79" s="681" t="s">
        <v>77</v>
      </c>
      <c r="E79" s="681" t="s">
        <v>78</v>
      </c>
      <c r="F79" s="687"/>
      <c r="G79" s="687"/>
      <c r="H79" s="687"/>
      <c r="I79" s="687"/>
      <c r="J79" s="681" t="s">
        <v>21</v>
      </c>
      <c r="K79" s="681" t="s">
        <v>79</v>
      </c>
      <c r="L79" s="681" t="s">
        <v>21</v>
      </c>
      <c r="M79" s="683" t="s">
        <v>79</v>
      </c>
      <c r="N79" s="708"/>
    </row>
    <row r="80" spans="1:14" ht="15" customHeight="1" x14ac:dyDescent="0.25">
      <c r="A80" s="690"/>
      <c r="B80" s="668"/>
      <c r="C80" s="669"/>
      <c r="D80" s="688"/>
      <c r="E80" s="688"/>
      <c r="F80" s="688"/>
      <c r="G80" s="688"/>
      <c r="H80" s="688"/>
      <c r="I80" s="688"/>
      <c r="J80" s="688"/>
      <c r="K80" s="688"/>
      <c r="L80" s="688"/>
      <c r="M80" s="209" t="s">
        <v>24</v>
      </c>
      <c r="N80" s="210" t="s">
        <v>80</v>
      </c>
    </row>
    <row r="81" spans="1:16" x14ac:dyDescent="0.25">
      <c r="A81" s="206">
        <v>1</v>
      </c>
      <c r="B81" s="655">
        <v>2</v>
      </c>
      <c r="C81" s="686"/>
      <c r="D81" s="207">
        <v>3</v>
      </c>
      <c r="E81" s="207">
        <v>4</v>
      </c>
      <c r="F81" s="207">
        <v>5</v>
      </c>
      <c r="G81" s="207">
        <v>6</v>
      </c>
      <c r="H81" s="207">
        <v>7</v>
      </c>
      <c r="I81" s="207">
        <v>8</v>
      </c>
      <c r="J81" s="207">
        <v>9</v>
      </c>
      <c r="K81" s="207">
        <v>10</v>
      </c>
      <c r="L81" s="207">
        <v>11</v>
      </c>
      <c r="M81" s="207">
        <v>12</v>
      </c>
      <c r="N81" s="208">
        <v>13</v>
      </c>
    </row>
    <row r="82" spans="1:16" x14ac:dyDescent="0.25">
      <c r="A82" s="7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28"/>
    </row>
    <row r="83" spans="1:16" x14ac:dyDescent="0.25">
      <c r="A83" s="10">
        <v>1</v>
      </c>
      <c r="B83" s="11" t="s">
        <v>213</v>
      </c>
      <c r="C83" s="12"/>
      <c r="D83" s="13"/>
      <c r="E83" s="14"/>
      <c r="F83" s="37">
        <v>41200</v>
      </c>
      <c r="G83" s="15">
        <f>F83</f>
        <v>41200</v>
      </c>
      <c r="H83" s="15" t="s">
        <v>83</v>
      </c>
      <c r="I83" s="15">
        <f>F83/F90*100</f>
        <v>1.0274826674647115</v>
      </c>
      <c r="J83" s="15">
        <f>M83/F83*100</f>
        <v>0</v>
      </c>
      <c r="K83" s="15">
        <f>J83</f>
        <v>0</v>
      </c>
      <c r="L83" s="15">
        <f>I83*J83/100</f>
        <v>0</v>
      </c>
      <c r="M83" s="15">
        <v>0</v>
      </c>
      <c r="N83" s="29">
        <f>M83/F90*100</f>
        <v>0</v>
      </c>
      <c r="O83" s="523">
        <f t="shared" ref="O83:O87" si="13">F83-M83</f>
        <v>41200</v>
      </c>
      <c r="P83" s="225"/>
    </row>
    <row r="84" spans="1:16" x14ac:dyDescent="0.25">
      <c r="A84" s="27">
        <v>2</v>
      </c>
      <c r="B84" s="11" t="s">
        <v>214</v>
      </c>
      <c r="C84" s="16"/>
      <c r="D84" s="17"/>
      <c r="E84" s="17"/>
      <c r="F84" s="37">
        <v>84100</v>
      </c>
      <c r="G84" s="15">
        <f t="shared" ref="G84:G87" si="14">F84</f>
        <v>84100</v>
      </c>
      <c r="H84" s="18"/>
      <c r="I84" s="15">
        <f>F84/F90*100</f>
        <v>2.0973614644121898</v>
      </c>
      <c r="J84" s="15">
        <f t="shared" ref="J84:J87" si="15">M84/F84*100</f>
        <v>0</v>
      </c>
      <c r="K84" s="15">
        <f t="shared" ref="K84:K87" si="16">J84</f>
        <v>0</v>
      </c>
      <c r="L84" s="15">
        <f>I84*J84/100</f>
        <v>0</v>
      </c>
      <c r="M84" s="15">
        <v>0</v>
      </c>
      <c r="N84" s="29">
        <f>M84/F90*100</f>
        <v>0</v>
      </c>
      <c r="O84" s="523">
        <f t="shared" si="13"/>
        <v>84100</v>
      </c>
      <c r="P84" s="225"/>
    </row>
    <row r="85" spans="1:16" x14ac:dyDescent="0.25">
      <c r="A85" s="10">
        <v>3</v>
      </c>
      <c r="B85" s="11" t="s">
        <v>210</v>
      </c>
      <c r="C85" s="12"/>
      <c r="D85" s="13"/>
      <c r="E85" s="14"/>
      <c r="F85" s="37">
        <v>56500</v>
      </c>
      <c r="G85" s="15">
        <f>F85</f>
        <v>56500</v>
      </c>
      <c r="H85" s="15"/>
      <c r="I85" s="15">
        <f>F85/F90*100</f>
        <v>1.4090478328096165</v>
      </c>
      <c r="J85" s="15">
        <f>M85/F85*100</f>
        <v>0</v>
      </c>
      <c r="K85" s="15">
        <f>J85</f>
        <v>0</v>
      </c>
      <c r="L85" s="15">
        <f>I85*J85/100</f>
        <v>0</v>
      </c>
      <c r="M85" s="15">
        <v>0</v>
      </c>
      <c r="N85" s="29">
        <f>M85/F90*100</f>
        <v>0</v>
      </c>
      <c r="O85" s="523">
        <f t="shared" si="13"/>
        <v>56500</v>
      </c>
      <c r="P85" s="225"/>
    </row>
    <row r="86" spans="1:16" x14ac:dyDescent="0.25">
      <c r="A86" s="27">
        <v>4</v>
      </c>
      <c r="B86" s="11" t="s">
        <v>229</v>
      </c>
      <c r="C86" s="16"/>
      <c r="D86" s="17"/>
      <c r="E86" s="17"/>
      <c r="F86" s="37">
        <v>828000</v>
      </c>
      <c r="G86" s="15">
        <f t="shared" ref="G86" si="17">F86</f>
        <v>828000</v>
      </c>
      <c r="H86" s="18"/>
      <c r="I86" s="15">
        <f>F86/F90*100</f>
        <v>20.649408948077213</v>
      </c>
      <c r="J86" s="15">
        <f t="shared" ref="J86" si="18">M86/F86*100</f>
        <v>0</v>
      </c>
      <c r="K86" s="15">
        <f t="shared" ref="K86" si="19">J86</f>
        <v>0</v>
      </c>
      <c r="L86" s="15">
        <f>I86*J86/100</f>
        <v>0</v>
      </c>
      <c r="M86" s="15">
        <v>0</v>
      </c>
      <c r="N86" s="29">
        <f>M86/F90*100</f>
        <v>0</v>
      </c>
      <c r="O86" s="523">
        <f t="shared" si="13"/>
        <v>828000</v>
      </c>
      <c r="P86" s="225"/>
    </row>
    <row r="87" spans="1:16" s="241" customFormat="1" x14ac:dyDescent="0.25">
      <c r="A87" s="238">
        <v>5</v>
      </c>
      <c r="B87" s="239" t="s">
        <v>89</v>
      </c>
      <c r="C87" s="232"/>
      <c r="D87" s="233"/>
      <c r="E87" s="233"/>
      <c r="F87" s="240">
        <v>3000000</v>
      </c>
      <c r="G87" s="235">
        <f t="shared" si="14"/>
        <v>3000000</v>
      </c>
      <c r="H87" s="234"/>
      <c r="I87" s="235">
        <f>F87/F90*100</f>
        <v>74.816699087236273</v>
      </c>
      <c r="J87" s="235">
        <f t="shared" si="15"/>
        <v>90</v>
      </c>
      <c r="K87" s="235">
        <f t="shared" si="16"/>
        <v>90</v>
      </c>
      <c r="L87" s="235">
        <f>I87*J87/100</f>
        <v>67.335029178512656</v>
      </c>
      <c r="M87" s="235">
        <v>2700000</v>
      </c>
      <c r="N87" s="236">
        <f>M87/F90*100</f>
        <v>67.335029178512642</v>
      </c>
      <c r="O87" s="523">
        <f t="shared" si="13"/>
        <v>300000</v>
      </c>
      <c r="P87" s="237"/>
    </row>
    <row r="88" spans="1:16" x14ac:dyDescent="0.25">
      <c r="A88" s="10"/>
      <c r="B88" s="39"/>
      <c r="C88" s="12"/>
      <c r="D88" s="14"/>
      <c r="E88" s="14"/>
      <c r="F88" s="37"/>
      <c r="G88" s="15"/>
      <c r="H88" s="18"/>
      <c r="I88" s="15"/>
      <c r="J88" s="15"/>
      <c r="K88" s="15"/>
      <c r="L88" s="15"/>
      <c r="M88" s="15"/>
      <c r="N88" s="29"/>
    </row>
    <row r="89" spans="1:16" x14ac:dyDescent="0.25">
      <c r="A89" s="19"/>
      <c r="B89" s="20"/>
      <c r="C89" s="21"/>
      <c r="D89" s="17"/>
      <c r="E89" s="17"/>
      <c r="F89" s="22"/>
      <c r="G89" s="23"/>
      <c r="H89" s="23"/>
      <c r="I89" s="23"/>
      <c r="J89" s="23"/>
      <c r="K89" s="23"/>
      <c r="L89" s="15"/>
      <c r="M89" s="23"/>
      <c r="N89" s="30"/>
    </row>
    <row r="90" spans="1:16" ht="15.75" thickBot="1" x14ac:dyDescent="0.3">
      <c r="A90" s="657" t="s">
        <v>35</v>
      </c>
      <c r="B90" s="658"/>
      <c r="C90" s="658"/>
      <c r="D90" s="658"/>
      <c r="E90" s="659"/>
      <c r="F90" s="43">
        <f>SUM(F83:F87)</f>
        <v>4009800</v>
      </c>
      <c r="G90" s="43">
        <f>SUM(G83:G87)</f>
        <v>4009800</v>
      </c>
      <c r="H90" s="43"/>
      <c r="I90" s="43">
        <f>SUM(I83:I87)</f>
        <v>100</v>
      </c>
      <c r="J90" s="43">
        <f>M90/F90*100</f>
        <v>67.335029178512642</v>
      </c>
      <c r="K90" s="43">
        <f>J90</f>
        <v>67.335029178512642</v>
      </c>
      <c r="L90" s="50">
        <f t="shared" ref="L90" si="20">I90*J90/100</f>
        <v>67.335029178512642</v>
      </c>
      <c r="M90" s="43">
        <f>SUM(M83:M87)</f>
        <v>2700000</v>
      </c>
      <c r="N90" s="45">
        <f>SUM(N83:N87)</f>
        <v>67.335029178512642</v>
      </c>
      <c r="O90" s="524">
        <f t="shared" ref="O90" si="21">F90-M90</f>
        <v>1309800</v>
      </c>
      <c r="P90" s="225"/>
    </row>
    <row r="91" spans="1:16" ht="15.75" thickTop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6" x14ac:dyDescent="0.25">
      <c r="A92" s="24"/>
      <c r="B92" s="25"/>
      <c r="C92" s="25"/>
      <c r="D92" s="24"/>
      <c r="E92" s="24"/>
      <c r="F92" s="24"/>
      <c r="G92" s="24"/>
      <c r="H92" s="24"/>
      <c r="I92" s="3"/>
      <c r="J92" s="3"/>
      <c r="K92" s="3"/>
      <c r="L92" s="31" t="str">
        <f>'PROGRAM DAN KEUANGAN'!L64</f>
        <v>Matalalang,  28 Mei 2025</v>
      </c>
      <c r="M92" s="2"/>
      <c r="N92" s="2"/>
    </row>
    <row r="93" spans="1:16" x14ac:dyDescent="0.25">
      <c r="A93" s="24"/>
      <c r="B93" s="24"/>
      <c r="C93" s="24"/>
      <c r="D93" s="24"/>
      <c r="E93" s="24"/>
      <c r="F93" s="24"/>
      <c r="G93" s="24"/>
      <c r="H93" s="24"/>
      <c r="I93" s="32"/>
      <c r="J93" s="32"/>
      <c r="K93" s="32"/>
      <c r="L93" s="2"/>
      <c r="M93" s="2"/>
      <c r="N93" s="2"/>
    </row>
    <row r="94" spans="1:16" x14ac:dyDescent="0.25">
      <c r="A94" s="24"/>
      <c r="B94" s="24"/>
      <c r="C94" s="24"/>
      <c r="D94" s="24"/>
      <c r="E94" s="24"/>
      <c r="F94" s="24"/>
      <c r="G94" s="24"/>
      <c r="H94" s="24" t="s">
        <v>67</v>
      </c>
      <c r="I94" s="32"/>
      <c r="J94" s="32"/>
      <c r="K94" s="32"/>
      <c r="L94" s="5" t="s">
        <v>87</v>
      </c>
      <c r="M94" s="2"/>
      <c r="N94" s="2"/>
    </row>
    <row r="95" spans="1:16" x14ac:dyDescent="0.25">
      <c r="A95" s="24"/>
      <c r="B95" s="24"/>
      <c r="C95" s="26"/>
      <c r="D95" s="24"/>
      <c r="E95" s="24"/>
      <c r="F95" s="24"/>
      <c r="G95" s="24"/>
      <c r="H95" s="24"/>
      <c r="I95" s="32"/>
      <c r="J95" s="32"/>
      <c r="K95" s="32"/>
      <c r="L95" s="5"/>
      <c r="M95" s="2"/>
      <c r="N95" s="2"/>
    </row>
    <row r="96" spans="1:16" x14ac:dyDescent="0.25">
      <c r="A96" s="24"/>
      <c r="B96" s="24"/>
      <c r="C96" s="26"/>
      <c r="D96" s="24"/>
      <c r="E96" s="24"/>
      <c r="F96" s="24"/>
      <c r="G96" s="24"/>
      <c r="H96" s="24"/>
      <c r="I96" s="32"/>
      <c r="J96" s="32"/>
      <c r="K96" s="32"/>
      <c r="L96" s="2"/>
      <c r="M96" s="2"/>
      <c r="N96" s="2"/>
    </row>
    <row r="97" spans="1:14" x14ac:dyDescent="0.25">
      <c r="A97" s="24"/>
      <c r="B97" s="24"/>
      <c r="C97" s="26"/>
      <c r="D97" s="24"/>
      <c r="E97" s="24"/>
      <c r="F97" s="24"/>
      <c r="G97" s="24"/>
      <c r="H97" s="24"/>
      <c r="I97" s="32"/>
      <c r="J97" s="32"/>
      <c r="K97" s="32"/>
      <c r="L97" s="131" t="str">
        <f>L29</f>
        <v>AHMAD MUNAWAR, S.Sos</v>
      </c>
      <c r="M97" s="100"/>
      <c r="N97" s="2"/>
    </row>
    <row r="98" spans="1:14" x14ac:dyDescent="0.25">
      <c r="A98" s="24"/>
      <c r="B98" s="24"/>
      <c r="C98" s="26"/>
      <c r="D98" s="24"/>
      <c r="E98" s="24"/>
      <c r="F98" s="24"/>
      <c r="G98" s="24"/>
      <c r="H98" s="24"/>
      <c r="I98" s="32"/>
      <c r="J98" s="32"/>
      <c r="K98" s="32"/>
      <c r="L98" s="100" t="str">
        <f>L30</f>
        <v>N I P . 198210242011011007</v>
      </c>
      <c r="M98" s="100"/>
      <c r="N98" s="3"/>
    </row>
    <row r="99" spans="1:14" ht="12.9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</sheetData>
  <mergeCells count="57">
    <mergeCell ref="B81:C81"/>
    <mergeCell ref="A90:E90"/>
    <mergeCell ref="M77:N77"/>
    <mergeCell ref="A78:A80"/>
    <mergeCell ref="B78:C80"/>
    <mergeCell ref="D78:E78"/>
    <mergeCell ref="F78:F80"/>
    <mergeCell ref="G78:G80"/>
    <mergeCell ref="H78:H80"/>
    <mergeCell ref="I78:I80"/>
    <mergeCell ref="J78:K78"/>
    <mergeCell ref="L78:N78"/>
    <mergeCell ref="D79:D80"/>
    <mergeCell ref="E79:E80"/>
    <mergeCell ref="J79:J80"/>
    <mergeCell ref="K79:K80"/>
    <mergeCell ref="L79:L80"/>
    <mergeCell ref="M79:N79"/>
    <mergeCell ref="M13:N13"/>
    <mergeCell ref="B15:C15"/>
    <mergeCell ref="A22:E22"/>
    <mergeCell ref="F12:F14"/>
    <mergeCell ref="G12:G14"/>
    <mergeCell ref="H12:H14"/>
    <mergeCell ref="I12:I14"/>
    <mergeCell ref="J13:J14"/>
    <mergeCell ref="K13:K14"/>
    <mergeCell ref="L13:L14"/>
    <mergeCell ref="A12:A14"/>
    <mergeCell ref="D13:D14"/>
    <mergeCell ref="E13:E14"/>
    <mergeCell ref="B12:C14"/>
    <mergeCell ref="L48:L49"/>
    <mergeCell ref="M48:N48"/>
    <mergeCell ref="A3:N3"/>
    <mergeCell ref="A4:N4"/>
    <mergeCell ref="A5:N5"/>
    <mergeCell ref="M11:N11"/>
    <mergeCell ref="D12:E12"/>
    <mergeCell ref="J12:K12"/>
    <mergeCell ref="L12:N12"/>
    <mergeCell ref="B50:C50"/>
    <mergeCell ref="A57:E57"/>
    <mergeCell ref="M46:N46"/>
    <mergeCell ref="A47:A49"/>
    <mergeCell ref="B47:C49"/>
    <mergeCell ref="D47:E47"/>
    <mergeCell ref="F47:F49"/>
    <mergeCell ref="G47:G49"/>
    <mergeCell ref="H47:H49"/>
    <mergeCell ref="I47:I49"/>
    <mergeCell ref="J47:K47"/>
    <mergeCell ref="L47:N47"/>
    <mergeCell ref="D48:D49"/>
    <mergeCell ref="E48:E49"/>
    <mergeCell ref="J48:J49"/>
    <mergeCell ref="K48:K49"/>
  </mergeCells>
  <hyperlinks>
    <hyperlink ref="F17" r:id="rId1" display="447000"/>
    <hyperlink ref="F52" r:id="rId2" display="675000"/>
    <hyperlink ref="F53" r:id="rId3" display="250000"/>
    <hyperlink ref="F54" r:id="rId4" display="5015000"/>
    <hyperlink ref="G52" r:id="rId5" display="=F234"/>
    <hyperlink ref="G53" r:id="rId6" display="=F235"/>
    <hyperlink ref="G54" r:id="rId7" display="=F237"/>
    <hyperlink ref="G55" r:id="rId8" display="=F238"/>
    <hyperlink ref="F87" r:id="rId9" display="2525000"/>
    <hyperlink ref="F83" r:id="rId10" display="447000"/>
    <hyperlink ref="F85" r:id="rId11" display="447000"/>
  </hyperlinks>
  <pageMargins left="0.70866141732283472" right="0.70866141732283472" top="0.74803149606299213" bottom="0.74803149606299213" header="0.31496062992125984" footer="0.31496062992125984"/>
  <pageSetup paperSize="5" scale="85" orientation="landscape" horizontalDpi="4294967293" r:id="rId12"/>
  <rowBreaks count="1" manualBreakCount="1">
    <brk id="72" max="13" man="1"/>
  </rowBreaks>
  <colBreaks count="2" manualBreakCount="2">
    <brk id="14" max="74" man="1"/>
    <brk id="15" max="11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95"/>
  <sheetViews>
    <sheetView view="pageBreakPreview" topLeftCell="A37" zoomScaleNormal="100" zoomScaleSheetLayoutView="100" workbookViewId="0">
      <selection activeCell="G69" sqref="G69"/>
    </sheetView>
  </sheetViews>
  <sheetFormatPr defaultColWidth="9" defaultRowHeight="15" x14ac:dyDescent="0.25"/>
  <cols>
    <col min="1" max="1" width="5.85546875" style="97" customWidth="1"/>
    <col min="2" max="2" width="3.7109375" style="97" customWidth="1"/>
    <col min="3" max="3" width="30.85546875" style="97" customWidth="1"/>
    <col min="4" max="4" width="14.85546875" style="97" customWidth="1"/>
    <col min="5" max="5" width="11.5703125" style="97" customWidth="1"/>
    <col min="6" max="6" width="17.140625" style="97" customWidth="1"/>
    <col min="7" max="7" width="17.42578125" style="97" customWidth="1"/>
    <col min="8" max="8" width="10.7109375" style="97" customWidth="1"/>
    <col min="9" max="11" width="9.140625" style="97" customWidth="1"/>
    <col min="12" max="12" width="9.5703125" style="97" customWidth="1"/>
    <col min="13" max="13" width="17.140625" style="97" customWidth="1"/>
    <col min="14" max="14" width="10.7109375" style="97" customWidth="1"/>
    <col min="15" max="15" width="13.5703125" style="98" customWidth="1"/>
    <col min="16" max="16" width="43.42578125" style="98" customWidth="1"/>
    <col min="17" max="16384" width="9" style="98"/>
  </cols>
  <sheetData>
    <row r="1" spans="1:18" ht="12.95" customHeight="1" x14ac:dyDescent="0.25">
      <c r="A1" s="189"/>
      <c r="B1" s="190"/>
      <c r="C1" s="190"/>
      <c r="D1" s="191"/>
      <c r="E1" s="99"/>
      <c r="F1" s="99"/>
      <c r="G1" s="99"/>
      <c r="H1" s="99"/>
      <c r="I1" s="99"/>
      <c r="J1" s="99"/>
      <c r="K1" s="99"/>
      <c r="L1" s="99"/>
      <c r="M1" s="99"/>
      <c r="N1" s="99"/>
      <c r="O1" s="520" t="s">
        <v>120</v>
      </c>
      <c r="P1" s="227" t="s">
        <v>120</v>
      </c>
    </row>
    <row r="2" spans="1:18" ht="12.95" customHeight="1" x14ac:dyDescent="0.25">
      <c r="A2" s="695" t="s">
        <v>5</v>
      </c>
      <c r="B2" s="696"/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</row>
    <row r="3" spans="1:18" ht="12.95" customHeight="1" x14ac:dyDescent="0.25">
      <c r="A3" s="695" t="s">
        <v>6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</row>
    <row r="4" spans="1:18" ht="12.95" customHeight="1" x14ac:dyDescent="0.25">
      <c r="A4" s="695" t="s">
        <v>205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</row>
    <row r="5" spans="1:18" ht="12.95" customHeight="1" x14ac:dyDescent="0.25">
      <c r="A5" s="100"/>
      <c r="B5" s="100"/>
      <c r="C5" s="100"/>
      <c r="D5" s="100"/>
      <c r="E5" s="101"/>
      <c r="F5" s="442"/>
      <c r="G5" s="101"/>
      <c r="H5" s="101"/>
      <c r="I5" s="102"/>
      <c r="J5" s="102"/>
      <c r="K5" s="102"/>
      <c r="L5" s="100"/>
      <c r="M5" s="100"/>
      <c r="N5" s="100"/>
    </row>
    <row r="6" spans="1:18" ht="12.95" customHeight="1" x14ac:dyDescent="0.25">
      <c r="A6" s="100"/>
      <c r="B6" s="100"/>
      <c r="C6" s="100"/>
      <c r="D6" s="100"/>
      <c r="E6" s="101"/>
      <c r="F6" s="101"/>
      <c r="G6" s="101"/>
      <c r="H6" s="101"/>
      <c r="I6" s="102"/>
      <c r="J6" s="102"/>
      <c r="K6" s="102"/>
      <c r="L6" s="100"/>
      <c r="M6" s="100"/>
      <c r="N6" s="100"/>
    </row>
    <row r="7" spans="1:18" ht="12.95" customHeight="1" x14ac:dyDescent="0.25">
      <c r="A7" s="103" t="s">
        <v>7</v>
      </c>
      <c r="B7" s="103"/>
      <c r="C7" s="103" t="s">
        <v>8</v>
      </c>
      <c r="D7" s="100"/>
      <c r="E7" s="102"/>
      <c r="F7" s="441"/>
      <c r="G7" s="102"/>
      <c r="H7" s="102"/>
      <c r="I7" s="102"/>
      <c r="J7" s="102"/>
      <c r="K7" s="102"/>
      <c r="L7" s="100"/>
      <c r="M7" s="100"/>
      <c r="N7" s="100"/>
    </row>
    <row r="8" spans="1:18" ht="12.95" customHeight="1" x14ac:dyDescent="0.25">
      <c r="A8" s="103" t="s">
        <v>9</v>
      </c>
      <c r="B8" s="103"/>
      <c r="C8" s="734" t="s">
        <v>238</v>
      </c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R8" s="98" t="s">
        <v>123</v>
      </c>
    </row>
    <row r="9" spans="1:18" ht="12.95" customHeight="1" x14ac:dyDescent="0.25">
      <c r="A9" s="103" t="s">
        <v>9</v>
      </c>
      <c r="B9" s="103"/>
      <c r="C9" s="103" t="s">
        <v>10</v>
      </c>
      <c r="D9" s="100"/>
      <c r="E9" s="102"/>
      <c r="F9" s="102"/>
      <c r="G9" s="102"/>
      <c r="H9" s="102"/>
      <c r="I9" s="102"/>
      <c r="J9" s="102"/>
      <c r="K9" s="103" t="str">
        <f>PEMERINTAHAN!K10</f>
        <v>Keadaan Bulan : Mei 2025</v>
      </c>
      <c r="L9" s="103"/>
      <c r="M9" s="103"/>
      <c r="N9" s="103"/>
    </row>
    <row r="10" spans="1:18" ht="12.95" customHeight="1" thickBot="1" x14ac:dyDescent="0.3">
      <c r="A10" s="103"/>
      <c r="B10" s="103"/>
      <c r="C10" s="103"/>
      <c r="D10" s="100"/>
      <c r="E10" s="100"/>
      <c r="F10" s="100"/>
      <c r="G10" s="100"/>
      <c r="H10" s="100"/>
      <c r="I10" s="100"/>
      <c r="J10" s="100"/>
      <c r="K10" s="100"/>
      <c r="L10" s="99"/>
      <c r="M10" s="697" t="s">
        <v>67</v>
      </c>
      <c r="N10" s="697"/>
    </row>
    <row r="11" spans="1:18" ht="12.95" customHeight="1" thickTop="1" x14ac:dyDescent="0.25">
      <c r="A11" s="661" t="s">
        <v>68</v>
      </c>
      <c r="B11" s="664" t="s">
        <v>69</v>
      </c>
      <c r="C11" s="701"/>
      <c r="D11" s="670" t="s">
        <v>70</v>
      </c>
      <c r="E11" s="671"/>
      <c r="F11" s="675" t="s">
        <v>71</v>
      </c>
      <c r="G11" s="675" t="s">
        <v>72</v>
      </c>
      <c r="H11" s="675" t="s">
        <v>73</v>
      </c>
      <c r="I11" s="675" t="s">
        <v>74</v>
      </c>
      <c r="J11" s="691" t="s">
        <v>75</v>
      </c>
      <c r="K11" s="698"/>
      <c r="L11" s="670" t="s">
        <v>76</v>
      </c>
      <c r="M11" s="699"/>
      <c r="N11" s="700"/>
    </row>
    <row r="12" spans="1:18" ht="12.95" customHeight="1" x14ac:dyDescent="0.25">
      <c r="A12" s="662"/>
      <c r="B12" s="702"/>
      <c r="C12" s="703"/>
      <c r="D12" s="681" t="s">
        <v>77</v>
      </c>
      <c r="E12" s="681" t="s">
        <v>78</v>
      </c>
      <c r="F12" s="685"/>
      <c r="G12" s="685"/>
      <c r="H12" s="685"/>
      <c r="I12" s="685"/>
      <c r="J12" s="681" t="s">
        <v>21</v>
      </c>
      <c r="K12" s="681" t="s">
        <v>79</v>
      </c>
      <c r="L12" s="681" t="s">
        <v>21</v>
      </c>
      <c r="M12" s="683" t="s">
        <v>79</v>
      </c>
      <c r="N12" s="706"/>
    </row>
    <row r="13" spans="1:18" ht="12.95" customHeight="1" x14ac:dyDescent="0.25">
      <c r="A13" s="663"/>
      <c r="B13" s="704"/>
      <c r="C13" s="705"/>
      <c r="D13" s="682"/>
      <c r="E13" s="682"/>
      <c r="F13" s="682"/>
      <c r="G13" s="682"/>
      <c r="H13" s="682"/>
      <c r="I13" s="682"/>
      <c r="J13" s="682"/>
      <c r="K13" s="682"/>
      <c r="L13" s="682"/>
      <c r="M13" s="209" t="s">
        <v>24</v>
      </c>
      <c r="N13" s="210" t="s">
        <v>80</v>
      </c>
    </row>
    <row r="14" spans="1:18" ht="12.95" customHeight="1" x14ac:dyDescent="0.25">
      <c r="A14" s="206">
        <v>1</v>
      </c>
      <c r="B14" s="655">
        <v>2</v>
      </c>
      <c r="C14" s="686"/>
      <c r="D14" s="207">
        <v>3</v>
      </c>
      <c r="E14" s="207">
        <v>4</v>
      </c>
      <c r="F14" s="207">
        <v>5</v>
      </c>
      <c r="G14" s="207">
        <v>6</v>
      </c>
      <c r="H14" s="207">
        <v>7</v>
      </c>
      <c r="I14" s="207">
        <v>8</v>
      </c>
      <c r="J14" s="207">
        <v>9</v>
      </c>
      <c r="K14" s="207">
        <v>10</v>
      </c>
      <c r="L14" s="207">
        <v>11</v>
      </c>
      <c r="M14" s="207">
        <v>12</v>
      </c>
      <c r="N14" s="208">
        <v>13</v>
      </c>
    </row>
    <row r="15" spans="1:18" ht="12.95" customHeight="1" x14ac:dyDescent="0.25">
      <c r="A15" s="105"/>
      <c r="B15" s="10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8"/>
    </row>
    <row r="16" spans="1:18" ht="12.95" customHeight="1" x14ac:dyDescent="0.25">
      <c r="A16" s="109">
        <v>1</v>
      </c>
      <c r="B16" s="152" t="s">
        <v>213</v>
      </c>
      <c r="C16" s="111"/>
      <c r="D16" s="112"/>
      <c r="E16" s="113"/>
      <c r="F16" s="153">
        <v>0</v>
      </c>
      <c r="G16" s="115">
        <f>F16</f>
        <v>0</v>
      </c>
      <c r="H16" s="192"/>
      <c r="I16" s="115" t="e">
        <f>F16/F21*100</f>
        <v>#DIV/0!</v>
      </c>
      <c r="J16" s="115" t="e">
        <f>M16/F16*100</f>
        <v>#DIV/0!</v>
      </c>
      <c r="K16" s="115" t="e">
        <f>J16</f>
        <v>#DIV/0!</v>
      </c>
      <c r="L16" s="115" t="e">
        <f>I16*J16/100</f>
        <v>#DIV/0!</v>
      </c>
      <c r="M16" s="115">
        <v>0</v>
      </c>
      <c r="N16" s="117" t="e">
        <f>M16/F21*100</f>
        <v>#DIV/0!</v>
      </c>
      <c r="O16" s="530">
        <f>F16-M16</f>
        <v>0</v>
      </c>
      <c r="P16" s="225">
        <f>(F16-M16)</f>
        <v>0</v>
      </c>
    </row>
    <row r="17" spans="1:16" ht="12.95" customHeight="1" x14ac:dyDescent="0.25">
      <c r="A17" s="109">
        <v>2</v>
      </c>
      <c r="B17" s="162" t="s">
        <v>214</v>
      </c>
      <c r="C17" s="111"/>
      <c r="D17" s="113"/>
      <c r="E17" s="113"/>
      <c r="F17" s="153">
        <v>0</v>
      </c>
      <c r="G17" s="115">
        <f>F17</f>
        <v>0</v>
      </c>
      <c r="H17" s="142"/>
      <c r="I17" s="115" t="e">
        <f>F17/F21*100</f>
        <v>#DIV/0!</v>
      </c>
      <c r="J17" s="115" t="e">
        <f>M17/F17*100</f>
        <v>#DIV/0!</v>
      </c>
      <c r="K17" s="115" t="e">
        <f t="shared" ref="K17:K19" si="0">J17</f>
        <v>#DIV/0!</v>
      </c>
      <c r="L17" s="115" t="e">
        <f>I17*J17/100</f>
        <v>#DIV/0!</v>
      </c>
      <c r="M17" s="115">
        <v>0</v>
      </c>
      <c r="N17" s="117" t="e">
        <f>M17/F21*100</f>
        <v>#DIV/0!</v>
      </c>
      <c r="O17" s="530">
        <f t="shared" ref="O17:O19" si="1">F17-M17</f>
        <v>0</v>
      </c>
      <c r="P17" s="225">
        <f>(F17-M17)</f>
        <v>0</v>
      </c>
    </row>
    <row r="18" spans="1:16" ht="12.95" customHeight="1" x14ac:dyDescent="0.25">
      <c r="A18" s="109">
        <v>3</v>
      </c>
      <c r="B18" s="162" t="s">
        <v>229</v>
      </c>
      <c r="C18" s="111"/>
      <c r="D18" s="113"/>
      <c r="E18" s="113"/>
      <c r="F18" s="153">
        <v>0</v>
      </c>
      <c r="G18" s="115">
        <f>F18</f>
        <v>0</v>
      </c>
      <c r="H18" s="142"/>
      <c r="I18" s="115" t="e">
        <f>F18/F21*100</f>
        <v>#DIV/0!</v>
      </c>
      <c r="J18" s="115" t="e">
        <f>M18/F18*100</f>
        <v>#DIV/0!</v>
      </c>
      <c r="K18" s="115" t="e">
        <f t="shared" ref="K18" si="2">J18</f>
        <v>#DIV/0!</v>
      </c>
      <c r="L18" s="115" t="e">
        <f>I18*J18/100</f>
        <v>#DIV/0!</v>
      </c>
      <c r="M18" s="115">
        <v>0</v>
      </c>
      <c r="N18" s="117" t="e">
        <f>M18/F21*100</f>
        <v>#DIV/0!</v>
      </c>
      <c r="O18" s="530">
        <f t="shared" si="1"/>
        <v>0</v>
      </c>
      <c r="P18" s="225">
        <f>(F18-M18)</f>
        <v>0</v>
      </c>
    </row>
    <row r="19" spans="1:16" ht="12.95" customHeight="1" x14ac:dyDescent="0.25">
      <c r="A19" s="109">
        <v>4</v>
      </c>
      <c r="B19" s="162" t="s">
        <v>89</v>
      </c>
      <c r="C19" s="111"/>
      <c r="D19" s="113"/>
      <c r="E19" s="113"/>
      <c r="F19" s="153">
        <v>0</v>
      </c>
      <c r="G19" s="115">
        <f>F19</f>
        <v>0</v>
      </c>
      <c r="H19" s="142"/>
      <c r="I19" s="115" t="e">
        <f>F19/F21*100</f>
        <v>#DIV/0!</v>
      </c>
      <c r="J19" s="115" t="e">
        <f>M19/F19*100</f>
        <v>#DIV/0!</v>
      </c>
      <c r="K19" s="115" t="e">
        <f t="shared" si="0"/>
        <v>#DIV/0!</v>
      </c>
      <c r="L19" s="115" t="e">
        <f>I19*J19/100</f>
        <v>#DIV/0!</v>
      </c>
      <c r="M19" s="115">
        <v>0</v>
      </c>
      <c r="N19" s="117" t="e">
        <f>M19/F21*100</f>
        <v>#DIV/0!</v>
      </c>
      <c r="O19" s="530">
        <f t="shared" si="1"/>
        <v>0</v>
      </c>
      <c r="P19" s="225">
        <f>(F19-M19)</f>
        <v>0</v>
      </c>
    </row>
    <row r="20" spans="1:16" ht="12.95" customHeight="1" x14ac:dyDescent="0.25">
      <c r="A20" s="119"/>
      <c r="B20" s="120"/>
      <c r="C20" s="121"/>
      <c r="D20" s="122"/>
      <c r="E20" s="122"/>
      <c r="F20" s="137"/>
      <c r="G20" s="124"/>
      <c r="H20" s="124"/>
      <c r="I20" s="124"/>
      <c r="J20" s="124"/>
      <c r="K20" s="124"/>
      <c r="L20" s="115"/>
      <c r="M20" s="124"/>
      <c r="N20" s="125"/>
    </row>
    <row r="21" spans="1:16" ht="12.95" customHeight="1" thickBot="1" x14ac:dyDescent="0.3">
      <c r="A21" s="657" t="s">
        <v>35</v>
      </c>
      <c r="B21" s="658"/>
      <c r="C21" s="658"/>
      <c r="D21" s="658"/>
      <c r="E21" s="659"/>
      <c r="F21" s="43">
        <f>SUM(F16:F19)</f>
        <v>0</v>
      </c>
      <c r="G21" s="43">
        <f>SUM(G16:G19)</f>
        <v>0</v>
      </c>
      <c r="H21" s="43"/>
      <c r="I21" s="43">
        <v>0</v>
      </c>
      <c r="J21" s="43">
        <v>0</v>
      </c>
      <c r="K21" s="43">
        <f>J21</f>
        <v>0</v>
      </c>
      <c r="L21" s="50">
        <f>I21*J21/100</f>
        <v>0</v>
      </c>
      <c r="M21" s="43">
        <f>SUM(M16:M19)</f>
        <v>0</v>
      </c>
      <c r="N21" s="45">
        <v>0</v>
      </c>
      <c r="O21" s="531">
        <f>F21-M21</f>
        <v>0</v>
      </c>
      <c r="P21" s="225">
        <f>(F21-M21)</f>
        <v>0</v>
      </c>
    </row>
    <row r="22" spans="1:16" ht="12.95" customHeight="1" thickTop="1" x14ac:dyDescent="0.25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</row>
    <row r="23" spans="1:16" ht="12.95" customHeight="1" x14ac:dyDescent="0.25">
      <c r="A23" s="126"/>
      <c r="B23" s="127"/>
      <c r="C23" s="127"/>
      <c r="D23" s="126"/>
      <c r="E23" s="126"/>
      <c r="F23" s="126"/>
      <c r="G23" s="126"/>
      <c r="H23" s="126"/>
      <c r="I23" s="100"/>
      <c r="J23" s="100"/>
      <c r="K23" s="100"/>
      <c r="L23" s="128" t="str">
        <f>PEMERINTAHAN!L60</f>
        <v>Matalalang,  28 Mei 2025</v>
      </c>
      <c r="M23" s="99"/>
      <c r="N23" s="99"/>
    </row>
    <row r="24" spans="1:16" ht="12.95" customHeight="1" x14ac:dyDescent="0.25">
      <c r="A24" s="126"/>
      <c r="B24" s="126"/>
      <c r="C24" s="126"/>
      <c r="D24" s="126"/>
      <c r="E24" s="126"/>
      <c r="F24" s="126"/>
      <c r="G24" s="126"/>
      <c r="H24" s="126"/>
      <c r="I24" s="129"/>
      <c r="J24" s="129"/>
      <c r="K24" s="129"/>
      <c r="L24" s="99"/>
      <c r="M24" s="99"/>
      <c r="N24" s="99"/>
    </row>
    <row r="25" spans="1:16" ht="12.95" customHeight="1" x14ac:dyDescent="0.25">
      <c r="A25" s="126"/>
      <c r="B25" s="126"/>
      <c r="C25" s="126"/>
      <c r="D25" s="126"/>
      <c r="E25" s="126"/>
      <c r="F25" s="126"/>
      <c r="G25" s="126"/>
      <c r="H25" s="126"/>
      <c r="I25" s="129"/>
      <c r="J25" s="129"/>
      <c r="K25" s="129"/>
      <c r="L25" s="103" t="s">
        <v>87</v>
      </c>
      <c r="M25" s="99"/>
      <c r="N25" s="99"/>
    </row>
    <row r="26" spans="1:16" ht="12.95" customHeight="1" x14ac:dyDescent="0.25">
      <c r="A26" s="126"/>
      <c r="B26" s="126"/>
      <c r="C26" s="130"/>
      <c r="D26" s="126"/>
      <c r="E26" s="126"/>
      <c r="F26" s="126"/>
      <c r="G26" s="126"/>
      <c r="H26" s="126"/>
      <c r="I26" s="129"/>
      <c r="J26" s="129"/>
      <c r="K26" s="129"/>
      <c r="L26" s="131"/>
      <c r="M26" s="100"/>
      <c r="N26" s="99"/>
    </row>
    <row r="27" spans="1:16" ht="12.95" customHeight="1" x14ac:dyDescent="0.25">
      <c r="A27" s="126"/>
      <c r="B27" s="126"/>
      <c r="C27" s="130"/>
      <c r="D27" s="126"/>
      <c r="E27" s="126"/>
      <c r="F27" s="126"/>
      <c r="G27" s="126"/>
      <c r="H27" s="126"/>
      <c r="I27" s="129"/>
      <c r="J27" s="129"/>
      <c r="K27" s="129"/>
      <c r="L27" s="103"/>
      <c r="M27" s="100"/>
      <c r="N27" s="100"/>
    </row>
    <row r="28" spans="1:16" ht="12.95" customHeight="1" x14ac:dyDescent="0.25">
      <c r="A28" s="126"/>
      <c r="B28" s="126"/>
      <c r="C28" s="130"/>
      <c r="D28" s="126"/>
      <c r="E28" s="126"/>
      <c r="F28" s="126"/>
      <c r="G28" s="126"/>
      <c r="H28" s="126"/>
      <c r="I28" s="129"/>
      <c r="J28" s="129"/>
      <c r="K28" s="129"/>
      <c r="L28" s="131" t="str">
        <f>'RFK '!B44</f>
        <v>BAU ASMA, SE</v>
      </c>
      <c r="M28" s="100"/>
      <c r="N28" s="99"/>
    </row>
    <row r="29" spans="1:16" ht="12.95" customHeight="1" x14ac:dyDescent="0.25">
      <c r="A29" s="126"/>
      <c r="B29" s="126"/>
      <c r="C29" s="130"/>
      <c r="D29" s="126"/>
      <c r="E29" s="126"/>
      <c r="F29" s="126"/>
      <c r="G29" s="126"/>
      <c r="H29" s="126"/>
      <c r="I29" s="129"/>
      <c r="J29" s="129"/>
      <c r="K29" s="129"/>
      <c r="L29" s="100" t="str">
        <f>'RFK '!B45</f>
        <v>N I P . 197102252006042033</v>
      </c>
      <c r="M29" s="100"/>
      <c r="N29" s="100"/>
    </row>
    <row r="30" spans="1:16" ht="12.95" customHeight="1" x14ac:dyDescent="0.25">
      <c r="A30" s="126"/>
      <c r="B30" s="126"/>
      <c r="C30" s="130"/>
      <c r="D30" s="126"/>
      <c r="E30" s="126"/>
      <c r="F30" s="126"/>
      <c r="G30" s="126"/>
      <c r="H30" s="126"/>
      <c r="I30" s="129"/>
      <c r="J30" s="129"/>
      <c r="K30" s="129"/>
      <c r="L30" s="103"/>
      <c r="M30" s="100"/>
      <c r="N30" s="100"/>
    </row>
    <row r="31" spans="1:16" ht="12.95" customHeight="1" x14ac:dyDescent="0.2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</row>
    <row r="32" spans="1:16" ht="12.95" customHeight="1" x14ac:dyDescent="0.25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</row>
    <row r="33" spans="1:18" ht="12.95" customHeight="1" x14ac:dyDescent="0.25"/>
    <row r="34" spans="1:18" ht="12.95" customHeight="1" x14ac:dyDescent="0.25">
      <c r="A34" s="100"/>
      <c r="B34" s="100"/>
      <c r="C34" s="100"/>
      <c r="D34" s="100"/>
      <c r="E34" s="387"/>
      <c r="F34" s="388"/>
      <c r="G34" s="101"/>
      <c r="H34" s="101"/>
      <c r="I34" s="102"/>
      <c r="J34" s="102"/>
      <c r="K34" s="102"/>
      <c r="L34" s="100"/>
      <c r="M34" s="100"/>
      <c r="N34" s="100"/>
    </row>
    <row r="35" spans="1:18" ht="12.95" customHeight="1" x14ac:dyDescent="0.25">
      <c r="A35" s="100"/>
      <c r="B35" s="100"/>
      <c r="C35" s="100"/>
      <c r="D35" s="100"/>
      <c r="E35" s="101"/>
      <c r="F35" s="101"/>
      <c r="G35" s="101"/>
      <c r="H35" s="101"/>
      <c r="I35" s="102"/>
      <c r="J35" s="102"/>
      <c r="K35" s="102"/>
      <c r="L35" s="100"/>
      <c r="M35" s="100"/>
      <c r="N35" s="100"/>
    </row>
    <row r="36" spans="1:18" ht="12.95" customHeight="1" x14ac:dyDescent="0.25">
      <c r="A36" s="103" t="s">
        <v>7</v>
      </c>
      <c r="B36" s="103"/>
      <c r="C36" s="103" t="s">
        <v>8</v>
      </c>
      <c r="D36" s="100"/>
      <c r="E36" s="102"/>
      <c r="F36" s="102"/>
      <c r="G36" s="102"/>
      <c r="H36" s="102"/>
      <c r="I36" s="102"/>
      <c r="J36" s="102"/>
      <c r="K36" s="102"/>
      <c r="L36" s="100"/>
      <c r="M36" s="100"/>
      <c r="N36" s="100"/>
    </row>
    <row r="37" spans="1:18" ht="12.95" customHeight="1" x14ac:dyDescent="0.25">
      <c r="A37" s="103" t="s">
        <v>65</v>
      </c>
      <c r="B37" s="103"/>
      <c r="C37" s="103" t="s">
        <v>193</v>
      </c>
      <c r="D37" s="100"/>
      <c r="E37" s="102"/>
      <c r="F37" s="102"/>
      <c r="G37" s="102"/>
      <c r="H37" s="102"/>
      <c r="I37" s="102"/>
      <c r="J37" s="102"/>
      <c r="K37" s="103"/>
      <c r="L37" s="103"/>
      <c r="M37" s="103"/>
      <c r="N37" s="103"/>
    </row>
    <row r="38" spans="1:18" ht="12.95" customHeight="1" x14ac:dyDescent="0.25">
      <c r="A38" s="103" t="s">
        <v>9</v>
      </c>
      <c r="B38" s="103"/>
      <c r="C38" s="103" t="s">
        <v>10</v>
      </c>
      <c r="D38" s="100"/>
      <c r="E38" s="102"/>
      <c r="F38" s="102"/>
      <c r="G38" s="102"/>
      <c r="H38" s="102"/>
      <c r="I38" s="102"/>
      <c r="J38" s="102"/>
      <c r="K38" s="103" t="str">
        <f>K9</f>
        <v>Keadaan Bulan : Mei 2025</v>
      </c>
      <c r="L38" s="103"/>
      <c r="M38" s="103"/>
      <c r="N38" s="103"/>
      <c r="R38" s="98" t="s">
        <v>123</v>
      </c>
    </row>
    <row r="39" spans="1:18" ht="12.95" customHeight="1" thickBot="1" x14ac:dyDescent="0.3">
      <c r="A39" s="103"/>
      <c r="B39" s="103"/>
      <c r="C39" s="103"/>
      <c r="D39" s="100"/>
      <c r="E39" s="100"/>
      <c r="F39" s="100"/>
      <c r="G39" s="100"/>
      <c r="H39" s="100"/>
      <c r="I39" s="100"/>
      <c r="J39" s="100"/>
      <c r="K39" s="100"/>
      <c r="L39" s="99"/>
      <c r="M39" s="697" t="s">
        <v>67</v>
      </c>
      <c r="N39" s="697"/>
      <c r="R39" s="98" t="s">
        <v>123</v>
      </c>
    </row>
    <row r="40" spans="1:18" ht="12.95" customHeight="1" thickTop="1" x14ac:dyDescent="0.25">
      <c r="A40" s="661" t="s">
        <v>68</v>
      </c>
      <c r="B40" s="664" t="s">
        <v>69</v>
      </c>
      <c r="C40" s="701"/>
      <c r="D40" s="670" t="s">
        <v>70</v>
      </c>
      <c r="E40" s="671"/>
      <c r="F40" s="675" t="s">
        <v>71</v>
      </c>
      <c r="G40" s="675" t="s">
        <v>72</v>
      </c>
      <c r="H40" s="675" t="s">
        <v>73</v>
      </c>
      <c r="I40" s="675" t="s">
        <v>74</v>
      </c>
      <c r="J40" s="691" t="s">
        <v>75</v>
      </c>
      <c r="K40" s="698"/>
      <c r="L40" s="670" t="s">
        <v>76</v>
      </c>
      <c r="M40" s="699"/>
      <c r="N40" s="700"/>
    </row>
    <row r="41" spans="1:18" ht="12.95" customHeight="1" x14ac:dyDescent="0.25">
      <c r="A41" s="662"/>
      <c r="B41" s="702"/>
      <c r="C41" s="703"/>
      <c r="D41" s="681" t="s">
        <v>77</v>
      </c>
      <c r="E41" s="681" t="s">
        <v>78</v>
      </c>
      <c r="F41" s="685"/>
      <c r="G41" s="685"/>
      <c r="H41" s="685"/>
      <c r="I41" s="685"/>
      <c r="J41" s="681" t="s">
        <v>21</v>
      </c>
      <c r="K41" s="681" t="s">
        <v>79</v>
      </c>
      <c r="L41" s="681" t="s">
        <v>21</v>
      </c>
      <c r="M41" s="683" t="s">
        <v>79</v>
      </c>
      <c r="N41" s="706"/>
    </row>
    <row r="42" spans="1:18" ht="12.95" customHeight="1" x14ac:dyDescent="0.25">
      <c r="A42" s="663"/>
      <c r="B42" s="704"/>
      <c r="C42" s="705"/>
      <c r="D42" s="682"/>
      <c r="E42" s="682"/>
      <c r="F42" s="682"/>
      <c r="G42" s="682"/>
      <c r="H42" s="682"/>
      <c r="I42" s="682"/>
      <c r="J42" s="682"/>
      <c r="K42" s="682"/>
      <c r="L42" s="682"/>
      <c r="M42" s="209" t="s">
        <v>24</v>
      </c>
      <c r="N42" s="210" t="s">
        <v>80</v>
      </c>
    </row>
    <row r="43" spans="1:18" ht="12.95" customHeight="1" x14ac:dyDescent="0.25">
      <c r="A43" s="206">
        <v>1</v>
      </c>
      <c r="B43" s="655">
        <v>2</v>
      </c>
      <c r="C43" s="686"/>
      <c r="D43" s="207">
        <v>3</v>
      </c>
      <c r="E43" s="207">
        <v>4</v>
      </c>
      <c r="F43" s="207">
        <v>5</v>
      </c>
      <c r="G43" s="207">
        <v>6</v>
      </c>
      <c r="H43" s="207">
        <v>7</v>
      </c>
      <c r="I43" s="207">
        <v>8</v>
      </c>
      <c r="J43" s="207">
        <v>9</v>
      </c>
      <c r="K43" s="207">
        <v>10</v>
      </c>
      <c r="L43" s="207">
        <v>11</v>
      </c>
      <c r="M43" s="207">
        <v>12</v>
      </c>
      <c r="N43" s="208">
        <v>13</v>
      </c>
    </row>
    <row r="44" spans="1:18" ht="12.95" customHeight="1" x14ac:dyDescent="0.25">
      <c r="A44" s="109">
        <v>1</v>
      </c>
      <c r="B44" s="152" t="s">
        <v>213</v>
      </c>
      <c r="C44" s="111"/>
      <c r="D44" s="112"/>
      <c r="E44" s="113"/>
      <c r="F44" s="153">
        <v>48500</v>
      </c>
      <c r="G44" s="153">
        <f>F44</f>
        <v>48500</v>
      </c>
      <c r="H44" s="115" t="s">
        <v>83</v>
      </c>
      <c r="I44" s="115">
        <f>F44/F50*100</f>
        <v>0.69056840186809432</v>
      </c>
      <c r="J44" s="115">
        <f>M44/F44*100</f>
        <v>0</v>
      </c>
      <c r="K44" s="115">
        <f>J44</f>
        <v>0</v>
      </c>
      <c r="L44" s="115">
        <f>I44*J44/100</f>
        <v>0</v>
      </c>
      <c r="M44" s="115">
        <v>0</v>
      </c>
      <c r="N44" s="117">
        <f>M44/F50*100</f>
        <v>0</v>
      </c>
      <c r="O44" s="530">
        <f t="shared" ref="O44:O48" si="3">F44-M44</f>
        <v>48500</v>
      </c>
    </row>
    <row r="45" spans="1:18" ht="12.95" customHeight="1" x14ac:dyDescent="0.25">
      <c r="A45" s="109">
        <v>2</v>
      </c>
      <c r="B45" s="152" t="s">
        <v>214</v>
      </c>
      <c r="C45" s="111"/>
      <c r="D45" s="113"/>
      <c r="E45" s="113"/>
      <c r="F45" s="153">
        <v>168200</v>
      </c>
      <c r="G45" s="153">
        <f>F45</f>
        <v>168200</v>
      </c>
      <c r="H45" s="142"/>
      <c r="I45" s="115">
        <f>F45/F50*100</f>
        <v>2.3949196947260507</v>
      </c>
      <c r="J45" s="115">
        <f>M45/F45*100</f>
        <v>0</v>
      </c>
      <c r="K45" s="115">
        <f t="shared" ref="K45:K48" si="4">J45</f>
        <v>0</v>
      </c>
      <c r="L45" s="115">
        <f>I45*J45/100</f>
        <v>0</v>
      </c>
      <c r="M45" s="115">
        <v>0</v>
      </c>
      <c r="N45" s="117">
        <f>M45/F50*100</f>
        <v>0</v>
      </c>
      <c r="O45" s="530">
        <f t="shared" si="3"/>
        <v>168200</v>
      </c>
      <c r="P45" s="225">
        <f>(F45-M45)</f>
        <v>168200</v>
      </c>
    </row>
    <row r="46" spans="1:18" ht="12.95" customHeight="1" x14ac:dyDescent="0.25">
      <c r="A46" s="109">
        <v>3</v>
      </c>
      <c r="B46" s="152" t="s">
        <v>210</v>
      </c>
      <c r="C46" s="111"/>
      <c r="D46" s="113"/>
      <c r="E46" s="113"/>
      <c r="F46" s="153">
        <v>56500</v>
      </c>
      <c r="G46" s="153">
        <f>F46</f>
        <v>56500</v>
      </c>
      <c r="H46" s="142"/>
      <c r="I46" s="115">
        <f>F46/F50*100</f>
        <v>0.80447659186695519</v>
      </c>
      <c r="J46" s="115">
        <f>M46/F46*100</f>
        <v>0</v>
      </c>
      <c r="K46" s="115">
        <f t="shared" ref="K46" si="5">J46</f>
        <v>0</v>
      </c>
      <c r="L46" s="115">
        <f>I46*J46/100</f>
        <v>0</v>
      </c>
      <c r="M46" s="115">
        <v>0</v>
      </c>
      <c r="N46" s="117">
        <f>M46/F50*100</f>
        <v>0</v>
      </c>
      <c r="O46" s="530">
        <f t="shared" si="3"/>
        <v>56500</v>
      </c>
      <c r="P46" s="225">
        <f>(F46-M46)</f>
        <v>56500</v>
      </c>
    </row>
    <row r="47" spans="1:18" ht="13.9" customHeight="1" x14ac:dyDescent="0.25">
      <c r="A47" s="109">
        <v>4</v>
      </c>
      <c r="B47" s="152" t="s">
        <v>229</v>
      </c>
      <c r="C47" s="111"/>
      <c r="D47" s="113"/>
      <c r="E47" s="113"/>
      <c r="F47" s="153">
        <v>3450000</v>
      </c>
      <c r="G47" s="153">
        <f>F47</f>
        <v>3450000</v>
      </c>
      <c r="H47" s="142"/>
      <c r="I47" s="115">
        <f>F47/F50*100</f>
        <v>49.122906937008771</v>
      </c>
      <c r="J47" s="115">
        <f>M47/F47*100</f>
        <v>0</v>
      </c>
      <c r="K47" s="115">
        <f t="shared" si="4"/>
        <v>0</v>
      </c>
      <c r="L47" s="115">
        <f>I47*J47/100</f>
        <v>0</v>
      </c>
      <c r="M47" s="115">
        <v>0</v>
      </c>
      <c r="N47" s="117">
        <f>M47/F50*100</f>
        <v>0</v>
      </c>
      <c r="O47" s="530">
        <f t="shared" si="3"/>
        <v>3450000</v>
      </c>
      <c r="P47" s="225">
        <f>(F47-M47)</f>
        <v>3450000</v>
      </c>
    </row>
    <row r="48" spans="1:18" ht="12.95" customHeight="1" x14ac:dyDescent="0.25">
      <c r="A48" s="109">
        <v>5</v>
      </c>
      <c r="B48" s="152" t="s">
        <v>89</v>
      </c>
      <c r="C48" s="111"/>
      <c r="D48" s="113"/>
      <c r="E48" s="113"/>
      <c r="F48" s="153">
        <v>3300000</v>
      </c>
      <c r="G48" s="153">
        <f>F48</f>
        <v>3300000</v>
      </c>
      <c r="H48" s="142"/>
      <c r="I48" s="115">
        <f>F48/F50*100</f>
        <v>46.98712837453013</v>
      </c>
      <c r="J48" s="115">
        <f>M48/F48*100</f>
        <v>0</v>
      </c>
      <c r="K48" s="115">
        <f t="shared" si="4"/>
        <v>0</v>
      </c>
      <c r="L48" s="115">
        <f t="shared" ref="L48" si="6">I48*J48/100</f>
        <v>0</v>
      </c>
      <c r="M48" s="115">
        <v>0</v>
      </c>
      <c r="N48" s="117">
        <f>M48/F50*100</f>
        <v>0</v>
      </c>
      <c r="O48" s="530">
        <f t="shared" si="3"/>
        <v>3300000</v>
      </c>
      <c r="P48" s="225">
        <f>(F48-M48)</f>
        <v>3300000</v>
      </c>
    </row>
    <row r="49" spans="1:16" ht="12.95" customHeight="1" x14ac:dyDescent="0.25">
      <c r="A49" s="119"/>
      <c r="B49" s="120"/>
      <c r="C49" s="121"/>
      <c r="D49" s="122"/>
      <c r="E49" s="122"/>
      <c r="F49" s="137"/>
      <c r="G49" s="124"/>
      <c r="H49" s="124"/>
      <c r="I49" s="124"/>
      <c r="J49" s="124"/>
      <c r="K49" s="124"/>
      <c r="L49" s="115"/>
      <c r="M49" s="124"/>
      <c r="N49" s="125"/>
    </row>
    <row r="50" spans="1:16" ht="12.95" customHeight="1" thickBot="1" x14ac:dyDescent="0.3">
      <c r="A50" s="657" t="s">
        <v>35</v>
      </c>
      <c r="B50" s="658"/>
      <c r="C50" s="658"/>
      <c r="D50" s="658"/>
      <c r="E50" s="659"/>
      <c r="F50" s="43">
        <f>SUM(F44:F48)</f>
        <v>7023200</v>
      </c>
      <c r="G50" s="43">
        <f>SUM(G44:G48)</f>
        <v>7023200</v>
      </c>
      <c r="H50" s="43"/>
      <c r="I50" s="43">
        <f>SUM(I44:I48)</f>
        <v>100</v>
      </c>
      <c r="J50" s="43">
        <f>M50/F50*100</f>
        <v>0</v>
      </c>
      <c r="K50" s="43">
        <f>J50</f>
        <v>0</v>
      </c>
      <c r="L50" s="96">
        <f t="shared" ref="L50" si="7">I50*J50/100</f>
        <v>0</v>
      </c>
      <c r="M50" s="43">
        <f>SUM(M44:M48)</f>
        <v>0</v>
      </c>
      <c r="N50" s="45">
        <f>M50/F50*100</f>
        <v>0</v>
      </c>
      <c r="O50" s="531">
        <f>F50-M50</f>
        <v>7023200</v>
      </c>
      <c r="P50" s="225">
        <f>(F50-M50)</f>
        <v>7023200</v>
      </c>
    </row>
    <row r="51" spans="1:16" ht="12.95" customHeight="1" thickTop="1" x14ac:dyDescent="0.25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</row>
    <row r="52" spans="1:16" ht="12.95" customHeight="1" x14ac:dyDescent="0.25">
      <c r="A52" s="126"/>
      <c r="B52" s="127"/>
      <c r="C52" s="127"/>
      <c r="D52" s="126"/>
      <c r="E52" s="126"/>
      <c r="F52" s="126"/>
      <c r="G52" s="126"/>
      <c r="H52" s="126"/>
      <c r="I52" s="100"/>
      <c r="J52" s="100"/>
      <c r="K52" s="100"/>
      <c r="L52" s="193" t="str">
        <f>L23</f>
        <v>Matalalang,  28 Mei 2025</v>
      </c>
      <c r="M52" s="99"/>
      <c r="N52" s="99"/>
    </row>
    <row r="53" spans="1:16" ht="12.95" customHeight="1" x14ac:dyDescent="0.25">
      <c r="A53" s="126"/>
      <c r="B53" s="126"/>
      <c r="C53" s="126"/>
      <c r="D53" s="126"/>
      <c r="E53" s="126"/>
      <c r="F53" s="126"/>
      <c r="G53" s="126"/>
      <c r="H53" s="126"/>
      <c r="I53" s="129"/>
      <c r="J53" s="129"/>
      <c r="K53" s="129"/>
      <c r="L53" s="99"/>
      <c r="M53" s="99"/>
      <c r="N53" s="99"/>
    </row>
    <row r="54" spans="1:16" ht="12.95" customHeight="1" x14ac:dyDescent="0.25">
      <c r="A54" s="126"/>
      <c r="B54" s="126"/>
      <c r="C54" s="126"/>
      <c r="D54" s="126"/>
      <c r="E54" s="126"/>
      <c r="F54" s="126"/>
      <c r="G54" s="126"/>
      <c r="H54" s="126"/>
      <c r="I54" s="129"/>
      <c r="J54" s="129"/>
      <c r="K54" s="129"/>
      <c r="L54" s="103" t="s">
        <v>87</v>
      </c>
      <c r="M54" s="99"/>
      <c r="N54" s="99"/>
    </row>
    <row r="55" spans="1:16" ht="12.95" customHeight="1" x14ac:dyDescent="0.25">
      <c r="A55" s="126"/>
      <c r="B55" s="126"/>
      <c r="C55" s="130"/>
      <c r="D55" s="126"/>
      <c r="E55" s="126"/>
      <c r="F55" s="126"/>
      <c r="G55" s="126"/>
      <c r="H55" s="126"/>
      <c r="I55" s="129"/>
      <c r="J55" s="129"/>
      <c r="K55" s="129"/>
      <c r="L55" s="131"/>
      <c r="M55" s="100"/>
      <c r="N55" s="99"/>
    </row>
    <row r="56" spans="1:16" ht="12.95" customHeight="1" x14ac:dyDescent="0.25">
      <c r="A56" s="126"/>
      <c r="B56" s="126"/>
      <c r="C56" s="130"/>
      <c r="D56" s="126"/>
      <c r="E56" s="126"/>
      <c r="F56" s="126"/>
      <c r="G56" s="126"/>
      <c r="H56" s="126"/>
      <c r="I56" s="129"/>
      <c r="J56" s="129"/>
      <c r="K56" s="129"/>
      <c r="L56" s="103"/>
      <c r="M56" s="100"/>
      <c r="N56" s="100"/>
    </row>
    <row r="57" spans="1:16" ht="12.95" customHeight="1" x14ac:dyDescent="0.25">
      <c r="A57" s="126"/>
      <c r="B57" s="126"/>
      <c r="C57" s="130"/>
      <c r="D57" s="126"/>
      <c r="E57" s="126"/>
      <c r="F57" s="126"/>
      <c r="G57" s="126"/>
      <c r="H57" s="126"/>
      <c r="I57" s="129"/>
      <c r="J57" s="129"/>
      <c r="K57" s="129"/>
      <c r="L57" s="131" t="str">
        <f>L28</f>
        <v>BAU ASMA, SE</v>
      </c>
      <c r="M57" s="100"/>
      <c r="N57" s="99"/>
    </row>
    <row r="58" spans="1:16" ht="12.95" customHeight="1" x14ac:dyDescent="0.25">
      <c r="A58" s="126"/>
      <c r="B58" s="126"/>
      <c r="C58" s="130"/>
      <c r="D58" s="126"/>
      <c r="E58" s="126"/>
      <c r="F58" s="126"/>
      <c r="G58" s="126"/>
      <c r="H58" s="126"/>
      <c r="I58" s="129"/>
      <c r="J58" s="129"/>
      <c r="K58" s="129"/>
      <c r="L58" s="512" t="str">
        <f>L29</f>
        <v>N I P . 197102252006042033</v>
      </c>
      <c r="M58" s="100"/>
      <c r="N58" s="100"/>
    </row>
    <row r="59" spans="1:16" ht="12.95" customHeight="1" x14ac:dyDescent="0.25">
      <c r="A59" s="126"/>
      <c r="B59" s="126"/>
      <c r="C59" s="130"/>
      <c r="D59" s="126"/>
      <c r="E59" s="126"/>
      <c r="F59" s="126"/>
      <c r="G59" s="126"/>
      <c r="H59" s="126"/>
      <c r="I59" s="129"/>
      <c r="J59" s="129"/>
      <c r="K59" s="129"/>
      <c r="L59" s="103"/>
      <c r="M59" s="100"/>
      <c r="N59" s="100"/>
    </row>
    <row r="60" spans="1:16" ht="12.95" customHeight="1" x14ac:dyDescent="0.25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</row>
    <row r="61" spans="1:16" ht="12.95" customHeight="1" x14ac:dyDescent="0.25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</row>
    <row r="62" spans="1:16" ht="12.95" customHeight="1" x14ac:dyDescent="0.25"/>
    <row r="63" spans="1:16" ht="12.95" customHeight="1" x14ac:dyDescent="0.25"/>
    <row r="64" spans="1:16" ht="0.75" customHeight="1" x14ac:dyDescent="0.25"/>
    <row r="65" spans="19:19" ht="12.95" customHeight="1" x14ac:dyDescent="0.25"/>
    <row r="66" spans="19:19" ht="12.95" customHeight="1" x14ac:dyDescent="0.25"/>
    <row r="67" spans="19:19" ht="12.95" customHeight="1" x14ac:dyDescent="0.25"/>
    <row r="68" spans="19:19" ht="12.95" customHeight="1" x14ac:dyDescent="0.25"/>
    <row r="69" spans="19:19" ht="12.95" customHeight="1" x14ac:dyDescent="0.25"/>
    <row r="70" spans="19:19" ht="12.95" customHeight="1" x14ac:dyDescent="0.25"/>
    <row r="71" spans="19:19" ht="12.95" customHeight="1" x14ac:dyDescent="0.25"/>
    <row r="72" spans="19:19" ht="12.95" customHeight="1" x14ac:dyDescent="0.25"/>
    <row r="73" spans="19:19" ht="12.95" customHeight="1" x14ac:dyDescent="0.25"/>
    <row r="74" spans="19:19" ht="12.95" customHeight="1" x14ac:dyDescent="0.25">
      <c r="S74" s="98" t="s">
        <v>123</v>
      </c>
    </row>
    <row r="75" spans="19:19" ht="12.95" customHeight="1" x14ac:dyDescent="0.25"/>
    <row r="76" spans="19:19" ht="12.95" customHeight="1" x14ac:dyDescent="0.25"/>
    <row r="77" spans="19:19" ht="12.95" customHeight="1" x14ac:dyDescent="0.25"/>
    <row r="78" spans="19:19" ht="12.95" customHeight="1" x14ac:dyDescent="0.25"/>
    <row r="79" spans="19:19" ht="12.95" customHeight="1" x14ac:dyDescent="0.25"/>
    <row r="80" spans="19:19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</sheetData>
  <mergeCells count="40">
    <mergeCell ref="A21:E21"/>
    <mergeCell ref="C8:N8"/>
    <mergeCell ref="A50:E50"/>
    <mergeCell ref="B43:C43"/>
    <mergeCell ref="M39:N39"/>
    <mergeCell ref="A40:A42"/>
    <mergeCell ref="B40:C42"/>
    <mergeCell ref="D40:E40"/>
    <mergeCell ref="F40:F42"/>
    <mergeCell ref="G40:G42"/>
    <mergeCell ref="H40:H42"/>
    <mergeCell ref="I40:I42"/>
    <mergeCell ref="J40:K40"/>
    <mergeCell ref="L40:N40"/>
    <mergeCell ref="D41:D42"/>
    <mergeCell ref="E41:E42"/>
    <mergeCell ref="M10:N10"/>
    <mergeCell ref="J11:K11"/>
    <mergeCell ref="L11:N11"/>
    <mergeCell ref="J41:J42"/>
    <mergeCell ref="K41:K42"/>
    <mergeCell ref="L41:L42"/>
    <mergeCell ref="M41:N41"/>
    <mergeCell ref="L12:L13"/>
    <mergeCell ref="A2:N2"/>
    <mergeCell ref="A3:N3"/>
    <mergeCell ref="A4:N4"/>
    <mergeCell ref="B14:C14"/>
    <mergeCell ref="G11:G13"/>
    <mergeCell ref="H11:H13"/>
    <mergeCell ref="I11:I13"/>
    <mergeCell ref="A11:A13"/>
    <mergeCell ref="D12:D13"/>
    <mergeCell ref="E12:E13"/>
    <mergeCell ref="F11:F13"/>
    <mergeCell ref="D11:E11"/>
    <mergeCell ref="B11:C13"/>
    <mergeCell ref="M12:N12"/>
    <mergeCell ref="J12:J13"/>
    <mergeCell ref="K12:K13"/>
  </mergeCells>
  <hyperlinks>
    <hyperlink ref="F16" r:id="rId1" display="282000"/>
    <hyperlink ref="F17" r:id="rId2" display="1062000"/>
    <hyperlink ref="F19" r:id="rId3" display="2550000"/>
    <hyperlink ref="F44" r:id="rId4" display="675000"/>
    <hyperlink ref="F45" r:id="rId5" display="250000"/>
    <hyperlink ref="F47" r:id="rId6" display="5015000"/>
    <hyperlink ref="G44" r:id="rId7" display="=F234"/>
    <hyperlink ref="G45" r:id="rId8" display="=F235"/>
    <hyperlink ref="G47" r:id="rId9" display="=F237"/>
    <hyperlink ref="G48" r:id="rId10" display="=F238"/>
    <hyperlink ref="F46" r:id="rId11" display="5015000"/>
    <hyperlink ref="G46" r:id="rId12" display="=F237"/>
    <hyperlink ref="F18" r:id="rId13" display="2550000"/>
  </hyperlinks>
  <pageMargins left="0.70866141732283505" right="0.70866141732283505" top="0.74803149606299202" bottom="0.74803149606299202" header="0.31496062992126" footer="0.31496062992126"/>
  <pageSetup paperSize="5" scale="86" orientation="landscape" horizontalDpi="4294967293" r:id="rId14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2"/>
  <sheetViews>
    <sheetView view="pageBreakPreview" topLeftCell="B1" zoomScaleNormal="100" zoomScaleSheetLayoutView="100" workbookViewId="0">
      <selection activeCell="H27" sqref="H27"/>
    </sheetView>
  </sheetViews>
  <sheetFormatPr defaultColWidth="9" defaultRowHeight="15" x14ac:dyDescent="0.25"/>
  <cols>
    <col min="1" max="1" width="5.85546875" style="97" customWidth="1"/>
    <col min="2" max="2" width="3.7109375" style="97" customWidth="1"/>
    <col min="3" max="3" width="30.42578125" style="97" customWidth="1"/>
    <col min="4" max="4" width="15.42578125" style="97" customWidth="1"/>
    <col min="5" max="5" width="11.140625" style="97" customWidth="1"/>
    <col min="6" max="6" width="16.7109375" style="97" customWidth="1"/>
    <col min="7" max="7" width="17.140625" style="97" customWidth="1"/>
    <col min="8" max="8" width="10.42578125" style="97" customWidth="1"/>
    <col min="9" max="9" width="9.5703125" style="97" customWidth="1"/>
    <col min="10" max="11" width="9" style="97" customWidth="1"/>
    <col min="12" max="12" width="9.28515625" style="97" customWidth="1"/>
    <col min="13" max="13" width="16.5703125" style="97" customWidth="1"/>
    <col min="14" max="14" width="9" style="97" customWidth="1"/>
    <col min="15" max="15" width="16" style="98" customWidth="1"/>
    <col min="16" max="16" width="33.7109375" style="98" customWidth="1"/>
    <col min="17" max="16384" width="9" style="98"/>
  </cols>
  <sheetData>
    <row r="1" spans="1:16" ht="12.95" customHeight="1" x14ac:dyDescent="0.25">
      <c r="A1" s="194"/>
      <c r="B1" s="195"/>
      <c r="C1" s="195"/>
      <c r="D1" s="196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520" t="s">
        <v>120</v>
      </c>
      <c r="P1" s="227"/>
    </row>
    <row r="2" spans="1:16" ht="12.95" customHeight="1" x14ac:dyDescent="0.25">
      <c r="A2" s="194"/>
      <c r="B2" s="195"/>
      <c r="C2" s="195"/>
      <c r="D2" s="196"/>
      <c r="E2" s="149"/>
      <c r="F2" s="149"/>
      <c r="G2" s="149"/>
      <c r="H2" s="149"/>
      <c r="I2" s="149"/>
      <c r="J2" s="149"/>
      <c r="K2" s="149"/>
      <c r="L2" s="149"/>
      <c r="M2" s="149"/>
      <c r="N2" s="149"/>
    </row>
    <row r="3" spans="1:16" ht="12.95" customHeight="1" x14ac:dyDescent="0.25">
      <c r="A3" s="735" t="s">
        <v>5</v>
      </c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</row>
    <row r="4" spans="1:16" ht="12.95" customHeight="1" x14ac:dyDescent="0.25">
      <c r="A4" s="735" t="s">
        <v>6</v>
      </c>
      <c r="B4" s="736"/>
      <c r="C4" s="736"/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</row>
    <row r="5" spans="1:16" ht="12.95" customHeight="1" x14ac:dyDescent="0.25">
      <c r="A5" s="695" t="s">
        <v>205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</row>
    <row r="6" spans="1:16" ht="12.95" customHeight="1" x14ac:dyDescent="0.25">
      <c r="A6" s="147"/>
      <c r="B6" s="147"/>
      <c r="C6" s="147"/>
      <c r="D6" s="147"/>
      <c r="E6" s="197"/>
      <c r="F6" s="197"/>
      <c r="G6" s="197"/>
      <c r="H6" s="197"/>
      <c r="I6" s="148"/>
      <c r="J6" s="148"/>
      <c r="K6" s="148"/>
      <c r="L6" s="147"/>
      <c r="M6" s="147"/>
      <c r="N6" s="147"/>
    </row>
    <row r="7" spans="1:16" ht="12.95" customHeight="1" x14ac:dyDescent="0.25">
      <c r="A7" s="100"/>
      <c r="B7" s="100"/>
      <c r="C7" s="100"/>
      <c r="D7" s="100"/>
      <c r="E7" s="101"/>
      <c r="F7" s="101"/>
      <c r="G7" s="197"/>
      <c r="H7" s="101"/>
      <c r="I7" s="102"/>
      <c r="J7" s="102"/>
      <c r="K7" s="102"/>
      <c r="L7" s="100"/>
      <c r="M7" s="100"/>
      <c r="N7" s="100"/>
    </row>
    <row r="8" spans="1:16" ht="12.95" customHeight="1" x14ac:dyDescent="0.25">
      <c r="A8" s="103" t="s">
        <v>7</v>
      </c>
      <c r="B8" s="103"/>
      <c r="C8" s="103" t="s">
        <v>8</v>
      </c>
      <c r="D8" s="100"/>
      <c r="E8" s="102"/>
      <c r="F8" s="102"/>
      <c r="G8" s="102"/>
      <c r="H8" s="102"/>
      <c r="I8" s="102"/>
      <c r="J8" s="102"/>
      <c r="K8" s="102"/>
      <c r="L8" s="100"/>
      <c r="M8" s="100"/>
      <c r="N8" s="100"/>
    </row>
    <row r="9" spans="1:16" ht="12.95" customHeight="1" x14ac:dyDescent="0.25">
      <c r="A9" s="103" t="s">
        <v>65</v>
      </c>
      <c r="B9" s="103"/>
      <c r="C9" s="151" t="s">
        <v>99</v>
      </c>
      <c r="D9" s="100"/>
      <c r="E9" s="102"/>
      <c r="F9" s="102"/>
      <c r="G9" s="102"/>
      <c r="H9" s="102"/>
      <c r="I9" s="102"/>
      <c r="J9" s="102"/>
      <c r="K9" s="103"/>
      <c r="L9" s="103"/>
      <c r="M9" s="103"/>
      <c r="N9" s="103"/>
    </row>
    <row r="10" spans="1:16" ht="12.95" customHeight="1" x14ac:dyDescent="0.25">
      <c r="A10" s="151"/>
      <c r="B10" s="103"/>
      <c r="C10" s="151" t="s">
        <v>100</v>
      </c>
      <c r="D10" s="100"/>
      <c r="E10" s="102"/>
      <c r="F10" s="102"/>
      <c r="G10" s="102"/>
      <c r="H10" s="102"/>
      <c r="I10" s="102"/>
      <c r="J10" s="102"/>
      <c r="K10" s="103"/>
      <c r="L10" s="103"/>
      <c r="M10" s="103"/>
      <c r="N10" s="103"/>
    </row>
    <row r="11" spans="1:16" ht="12.95" customHeight="1" x14ac:dyDescent="0.25">
      <c r="A11" s="103" t="s">
        <v>9</v>
      </c>
      <c r="B11" s="103"/>
      <c r="C11" s="103" t="s">
        <v>10</v>
      </c>
      <c r="D11" s="100"/>
      <c r="E11" s="102"/>
      <c r="F11" s="102"/>
      <c r="G11" s="102"/>
      <c r="H11" s="102"/>
      <c r="I11" s="102"/>
      <c r="J11" s="102"/>
      <c r="K11" s="151" t="str">
        <f>TRANTIB!K38</f>
        <v>Keadaan Bulan : Mei 2025</v>
      </c>
      <c r="L11" s="103"/>
      <c r="M11" s="103"/>
      <c r="N11" s="103"/>
    </row>
    <row r="12" spans="1:16" ht="12.95" customHeight="1" thickBot="1" x14ac:dyDescent="0.3">
      <c r="A12" s="103"/>
      <c r="B12" s="103"/>
      <c r="C12" s="103"/>
      <c r="D12" s="100"/>
      <c r="E12" s="100"/>
      <c r="F12" s="100"/>
      <c r="G12" s="100"/>
      <c r="H12" s="100"/>
      <c r="I12" s="100"/>
      <c r="J12" s="100"/>
      <c r="K12" s="100"/>
      <c r="L12" s="99"/>
      <c r="M12" s="707" t="s">
        <v>67</v>
      </c>
      <c r="N12" s="707"/>
    </row>
    <row r="13" spans="1:16" ht="12.95" customHeight="1" thickTop="1" x14ac:dyDescent="0.25">
      <c r="A13" s="661" t="s">
        <v>68</v>
      </c>
      <c r="B13" s="664" t="s">
        <v>69</v>
      </c>
      <c r="C13" s="665"/>
      <c r="D13" s="670" t="s">
        <v>70</v>
      </c>
      <c r="E13" s="671"/>
      <c r="F13" s="675" t="s">
        <v>71</v>
      </c>
      <c r="G13" s="675" t="s">
        <v>72</v>
      </c>
      <c r="H13" s="675" t="s">
        <v>73</v>
      </c>
      <c r="I13" s="675" t="s">
        <v>74</v>
      </c>
      <c r="J13" s="691" t="s">
        <v>75</v>
      </c>
      <c r="K13" s="692"/>
      <c r="L13" s="670" t="s">
        <v>76</v>
      </c>
      <c r="M13" s="693"/>
      <c r="N13" s="694"/>
    </row>
    <row r="14" spans="1:16" ht="12.95" customHeight="1" x14ac:dyDescent="0.25">
      <c r="A14" s="689"/>
      <c r="B14" s="666"/>
      <c r="C14" s="667"/>
      <c r="D14" s="681" t="s">
        <v>77</v>
      </c>
      <c r="E14" s="681" t="s">
        <v>78</v>
      </c>
      <c r="F14" s="687"/>
      <c r="G14" s="687"/>
      <c r="H14" s="687"/>
      <c r="I14" s="687"/>
      <c r="J14" s="681" t="s">
        <v>21</v>
      </c>
      <c r="K14" s="681" t="s">
        <v>79</v>
      </c>
      <c r="L14" s="681" t="s">
        <v>21</v>
      </c>
      <c r="M14" s="683" t="s">
        <v>79</v>
      </c>
      <c r="N14" s="708"/>
    </row>
    <row r="15" spans="1:16" ht="12.95" customHeight="1" x14ac:dyDescent="0.25">
      <c r="A15" s="690"/>
      <c r="B15" s="668"/>
      <c r="C15" s="669"/>
      <c r="D15" s="688"/>
      <c r="E15" s="688"/>
      <c r="F15" s="688"/>
      <c r="G15" s="688"/>
      <c r="H15" s="688"/>
      <c r="I15" s="688"/>
      <c r="J15" s="688"/>
      <c r="K15" s="688"/>
      <c r="L15" s="688"/>
      <c r="M15" s="209" t="s">
        <v>24</v>
      </c>
      <c r="N15" s="210" t="s">
        <v>80</v>
      </c>
    </row>
    <row r="16" spans="1:16" ht="12.95" customHeight="1" x14ac:dyDescent="0.25">
      <c r="A16" s="206">
        <v>1</v>
      </c>
      <c r="B16" s="655">
        <v>2</v>
      </c>
      <c r="C16" s="656"/>
      <c r="D16" s="207">
        <v>3</v>
      </c>
      <c r="E16" s="207">
        <v>4</v>
      </c>
      <c r="F16" s="207">
        <v>5</v>
      </c>
      <c r="G16" s="207">
        <v>6</v>
      </c>
      <c r="H16" s="207">
        <v>7</v>
      </c>
      <c r="I16" s="207">
        <v>8</v>
      </c>
      <c r="J16" s="207">
        <v>9</v>
      </c>
      <c r="K16" s="207">
        <v>10</v>
      </c>
      <c r="L16" s="207">
        <v>11</v>
      </c>
      <c r="M16" s="207">
        <v>12</v>
      </c>
      <c r="N16" s="208">
        <v>13</v>
      </c>
    </row>
    <row r="17" spans="1:16" ht="12.95" customHeight="1" x14ac:dyDescent="0.25">
      <c r="A17" s="105"/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8"/>
      <c r="P17" s="225"/>
    </row>
    <row r="18" spans="1:16" ht="12.95" customHeight="1" x14ac:dyDescent="0.25">
      <c r="A18" s="109"/>
      <c r="B18" s="162" t="s">
        <v>213</v>
      </c>
      <c r="C18" s="111"/>
      <c r="D18" s="112"/>
      <c r="E18" s="113"/>
      <c r="F18" s="153">
        <v>176700</v>
      </c>
      <c r="G18" s="133">
        <f>F18</f>
        <v>176700</v>
      </c>
      <c r="H18" s="113"/>
      <c r="I18" s="133">
        <f>F18/F25*100</f>
        <v>0.80994857032847156</v>
      </c>
      <c r="J18" s="133">
        <f>M18/F18*100</f>
        <v>0</v>
      </c>
      <c r="K18" s="133">
        <f>J18</f>
        <v>0</v>
      </c>
      <c r="L18" s="133">
        <f t="shared" ref="L18:L23" si="0">I18*J18/100</f>
        <v>0</v>
      </c>
      <c r="M18" s="133">
        <v>0</v>
      </c>
      <c r="N18" s="136">
        <f>M18/F25*100</f>
        <v>0</v>
      </c>
      <c r="O18" s="530">
        <f>F18-M18</f>
        <v>176700</v>
      </c>
      <c r="P18" s="225"/>
    </row>
    <row r="19" spans="1:16" ht="12.95" customHeight="1" x14ac:dyDescent="0.25">
      <c r="A19" s="109"/>
      <c r="B19" s="162" t="s">
        <v>214</v>
      </c>
      <c r="C19" s="111"/>
      <c r="D19" s="112"/>
      <c r="E19" s="113"/>
      <c r="F19" s="153">
        <v>205000</v>
      </c>
      <c r="G19" s="133">
        <f>F19</f>
        <v>205000</v>
      </c>
      <c r="H19" s="113"/>
      <c r="I19" s="133">
        <f>F19/F25*100</f>
        <v>0.93966868657236369</v>
      </c>
      <c r="J19" s="133">
        <f>M19/F19*100</f>
        <v>0</v>
      </c>
      <c r="K19" s="133">
        <f>J19</f>
        <v>0</v>
      </c>
      <c r="L19" s="133">
        <f t="shared" si="0"/>
        <v>0</v>
      </c>
      <c r="M19" s="133">
        <v>0</v>
      </c>
      <c r="N19" s="136">
        <f>M19/F25*100</f>
        <v>0</v>
      </c>
      <c r="O19" s="530">
        <f t="shared" ref="O19:O25" si="1">F19-M19</f>
        <v>205000</v>
      </c>
      <c r="P19" s="225"/>
    </row>
    <row r="20" spans="1:16" ht="12.95" customHeight="1" x14ac:dyDescent="0.25">
      <c r="A20" s="109"/>
      <c r="B20" s="162" t="s">
        <v>215</v>
      </c>
      <c r="C20" s="111"/>
      <c r="D20" s="112"/>
      <c r="E20" s="113"/>
      <c r="F20" s="153">
        <v>3334500</v>
      </c>
      <c r="G20" s="133">
        <f>F20</f>
        <v>3334500</v>
      </c>
      <c r="H20" s="113"/>
      <c r="I20" s="133">
        <f>F20/F25*100</f>
        <v>15.28451334329535</v>
      </c>
      <c r="J20" s="133">
        <f>M20/F20*100</f>
        <v>0</v>
      </c>
      <c r="K20" s="133">
        <f>J20</f>
        <v>0</v>
      </c>
      <c r="L20" s="133">
        <f t="shared" si="0"/>
        <v>0</v>
      </c>
      <c r="M20" s="133">
        <v>0</v>
      </c>
      <c r="N20" s="136">
        <f>M20/F25*100</f>
        <v>0</v>
      </c>
      <c r="O20" s="530">
        <f t="shared" si="1"/>
        <v>3334500</v>
      </c>
      <c r="P20" s="225"/>
    </row>
    <row r="21" spans="1:16" ht="12.95" customHeight="1" x14ac:dyDescent="0.25">
      <c r="A21" s="134"/>
      <c r="B21" s="162" t="s">
        <v>229</v>
      </c>
      <c r="C21" s="111"/>
      <c r="D21" s="113"/>
      <c r="E21" s="113"/>
      <c r="F21" s="153">
        <v>10350000</v>
      </c>
      <c r="G21" s="133">
        <f t="shared" ref="G21" si="2">F21</f>
        <v>10350000</v>
      </c>
      <c r="H21" s="161"/>
      <c r="I21" s="133">
        <f>F21/F25*100</f>
        <v>47.441809297677871</v>
      </c>
      <c r="J21" s="133">
        <f t="shared" ref="J21" si="3">M21/F21*100</f>
        <v>0</v>
      </c>
      <c r="K21" s="133">
        <f t="shared" ref="K21" si="4">J21</f>
        <v>0</v>
      </c>
      <c r="L21" s="133">
        <f t="shared" si="0"/>
        <v>0</v>
      </c>
      <c r="M21" s="133">
        <v>0</v>
      </c>
      <c r="N21" s="136">
        <f>M21/F25*100</f>
        <v>0</v>
      </c>
      <c r="O21" s="530">
        <f t="shared" si="1"/>
        <v>10350000</v>
      </c>
    </row>
    <row r="22" spans="1:16" ht="12.95" customHeight="1" x14ac:dyDescent="0.25">
      <c r="A22" s="134"/>
      <c r="B22" s="162" t="s">
        <v>239</v>
      </c>
      <c r="C22" s="111"/>
      <c r="D22" s="113"/>
      <c r="E22" s="113"/>
      <c r="F22" s="153">
        <v>5200000</v>
      </c>
      <c r="G22" s="133">
        <f t="shared" ref="G22" si="5">F22</f>
        <v>5200000</v>
      </c>
      <c r="H22" s="161"/>
      <c r="I22" s="133">
        <f>F22/F25*100</f>
        <v>23.835498391103862</v>
      </c>
      <c r="J22" s="133">
        <f t="shared" ref="J22" si="6">M22/F22*100</f>
        <v>0</v>
      </c>
      <c r="K22" s="133">
        <f t="shared" ref="K22" si="7">J22</f>
        <v>0</v>
      </c>
      <c r="L22" s="133">
        <f t="shared" si="0"/>
        <v>0</v>
      </c>
      <c r="M22" s="133">
        <v>0</v>
      </c>
      <c r="N22" s="136">
        <f>M22/F25*100</f>
        <v>0</v>
      </c>
      <c r="O22" s="530">
        <f t="shared" si="1"/>
        <v>5200000</v>
      </c>
    </row>
    <row r="23" spans="1:16" ht="12.95" customHeight="1" x14ac:dyDescent="0.25">
      <c r="A23" s="134"/>
      <c r="B23" s="162" t="s">
        <v>89</v>
      </c>
      <c r="C23" s="111"/>
      <c r="D23" s="113"/>
      <c r="E23" s="113"/>
      <c r="F23" s="153">
        <v>2550000</v>
      </c>
      <c r="G23" s="133">
        <f t="shared" ref="G23" si="8">F23</f>
        <v>2550000</v>
      </c>
      <c r="H23" s="161"/>
      <c r="I23" s="133">
        <f>F23/F25*100</f>
        <v>11.688561711022084</v>
      </c>
      <c r="J23" s="133">
        <f t="shared" ref="J23" si="9">M23/F23*100</f>
        <v>0</v>
      </c>
      <c r="K23" s="133">
        <f t="shared" ref="K23" si="10">J23</f>
        <v>0</v>
      </c>
      <c r="L23" s="133">
        <f t="shared" si="0"/>
        <v>0</v>
      </c>
      <c r="M23" s="133">
        <v>0</v>
      </c>
      <c r="N23" s="136">
        <f>M23/F25*100</f>
        <v>0</v>
      </c>
      <c r="O23" s="530">
        <f t="shared" si="1"/>
        <v>2550000</v>
      </c>
    </row>
    <row r="24" spans="1:16" ht="12.95" customHeight="1" x14ac:dyDescent="0.25">
      <c r="A24" s="119"/>
      <c r="B24" s="120"/>
      <c r="C24" s="121"/>
      <c r="D24" s="122"/>
      <c r="E24" s="122"/>
      <c r="F24" s="137"/>
      <c r="G24" s="154"/>
      <c r="H24" s="122"/>
      <c r="I24" s="122"/>
      <c r="J24" s="122"/>
      <c r="K24" s="155"/>
      <c r="L24" s="156"/>
      <c r="M24" s="154"/>
      <c r="N24" s="157"/>
    </row>
    <row r="25" spans="1:16" ht="12.95" customHeight="1" thickBot="1" x14ac:dyDescent="0.3">
      <c r="A25" s="657" t="s">
        <v>35</v>
      </c>
      <c r="B25" s="658"/>
      <c r="C25" s="658"/>
      <c r="D25" s="658"/>
      <c r="E25" s="659"/>
      <c r="F25" s="43">
        <f>SUM(F18:F23)</f>
        <v>21816200</v>
      </c>
      <c r="G25" s="44">
        <f>SUM(G18:G23)</f>
        <v>21816200</v>
      </c>
      <c r="H25" s="44"/>
      <c r="I25" s="44">
        <f>SUM(I18:I23)</f>
        <v>100</v>
      </c>
      <c r="J25" s="44">
        <f>M25/F25*100</f>
        <v>0</v>
      </c>
      <c r="K25" s="44">
        <f>J25</f>
        <v>0</v>
      </c>
      <c r="L25" s="95">
        <f t="shared" ref="L25" si="11">I25*J25/100</f>
        <v>0</v>
      </c>
      <c r="M25" s="44">
        <f>SUM(M18:M23)</f>
        <v>0</v>
      </c>
      <c r="N25" s="44">
        <f>SUM(N18:N23)</f>
        <v>0</v>
      </c>
      <c r="O25" s="531">
        <f t="shared" si="1"/>
        <v>21816200</v>
      </c>
      <c r="P25" s="225"/>
    </row>
    <row r="26" spans="1:16" ht="12.95" customHeight="1" thickTop="1" x14ac:dyDescent="0.25">
      <c r="A26" s="126"/>
      <c r="B26" s="126"/>
      <c r="C26" s="126"/>
      <c r="D26" s="126"/>
      <c r="E26" s="126"/>
      <c r="F26" s="126"/>
      <c r="G26" s="126"/>
      <c r="H26" s="126"/>
      <c r="I26" s="129"/>
      <c r="J26" s="129"/>
      <c r="K26" s="129"/>
    </row>
    <row r="27" spans="1:16" ht="12.95" customHeight="1" x14ac:dyDescent="0.25">
      <c r="A27" s="126"/>
      <c r="B27" s="126"/>
      <c r="C27" s="130"/>
      <c r="D27" s="126"/>
      <c r="E27" s="126"/>
      <c r="F27" s="126"/>
      <c r="G27" s="126"/>
      <c r="H27" s="126"/>
      <c r="I27" s="129"/>
      <c r="J27" s="129"/>
      <c r="K27" s="198"/>
      <c r="L27" s="443" t="str">
        <f>TRANTIB!L52</f>
        <v>Matalalang,  28 Mei 2025</v>
      </c>
    </row>
    <row r="28" spans="1:16" ht="12.95" customHeight="1" x14ac:dyDescent="0.25">
      <c r="A28" s="126"/>
      <c r="B28" s="126"/>
      <c r="C28" s="130"/>
      <c r="D28" s="126"/>
      <c r="E28" s="126"/>
      <c r="F28" s="126"/>
      <c r="G28" s="126"/>
      <c r="H28" s="126"/>
      <c r="I28" s="129"/>
      <c r="J28" s="129"/>
      <c r="K28" s="129"/>
    </row>
    <row r="29" spans="1:16" ht="12.95" customHeight="1" x14ac:dyDescent="0.25">
      <c r="A29" s="126"/>
      <c r="B29" s="126"/>
      <c r="C29" s="130"/>
      <c r="D29" s="126"/>
      <c r="E29" s="126"/>
      <c r="F29" s="126"/>
      <c r="G29" s="126"/>
      <c r="H29" s="126"/>
      <c r="I29" s="129"/>
      <c r="J29" s="129"/>
      <c r="K29" s="129"/>
      <c r="L29" s="103" t="s">
        <v>87</v>
      </c>
      <c r="M29" s="99"/>
      <c r="N29" s="99"/>
    </row>
    <row r="30" spans="1:16" ht="12.95" customHeight="1" x14ac:dyDescent="0.25">
      <c r="A30" s="126"/>
      <c r="B30" s="126"/>
      <c r="C30" s="160"/>
      <c r="D30" s="126"/>
      <c r="E30" s="126"/>
      <c r="F30" s="126"/>
      <c r="G30" s="126"/>
      <c r="H30" s="126"/>
      <c r="I30" s="129"/>
      <c r="J30" s="129"/>
      <c r="K30" s="129"/>
      <c r="L30" s="103"/>
      <c r="M30" s="99"/>
      <c r="N30" s="99"/>
    </row>
    <row r="31" spans="1:16" ht="12.95" customHeight="1" x14ac:dyDescent="0.25">
      <c r="A31" s="100"/>
      <c r="B31" s="100"/>
      <c r="C31" s="160"/>
      <c r="D31" s="100"/>
      <c r="E31" s="101"/>
      <c r="F31" s="101"/>
      <c r="G31" s="101"/>
      <c r="H31" s="101"/>
      <c r="I31" s="102"/>
      <c r="J31" s="102"/>
      <c r="K31" s="102"/>
      <c r="L31" s="103"/>
      <c r="M31" s="100"/>
      <c r="N31" s="100"/>
    </row>
    <row r="32" spans="1:16" ht="12.95" customHeight="1" x14ac:dyDescent="0.25">
      <c r="A32" s="100"/>
      <c r="B32" s="100"/>
      <c r="C32" s="160"/>
      <c r="D32" s="100"/>
      <c r="E32" s="101"/>
      <c r="F32" s="101"/>
      <c r="G32" s="101"/>
      <c r="H32" s="101"/>
      <c r="I32" s="102"/>
      <c r="J32" s="102"/>
      <c r="K32" s="102"/>
      <c r="L32" s="36" t="str">
        <f>'RFK '!B48</f>
        <v>FITRIANTI, S.E</v>
      </c>
      <c r="M32" s="3"/>
      <c r="N32" s="100"/>
    </row>
    <row r="33" spans="1:14" ht="12.95" customHeight="1" x14ac:dyDescent="0.25">
      <c r="A33" s="100"/>
      <c r="B33" s="100"/>
      <c r="C33" s="160"/>
      <c r="D33" s="100"/>
      <c r="E33" s="101"/>
      <c r="F33" s="101"/>
      <c r="G33" s="101"/>
      <c r="H33" s="101"/>
      <c r="I33" s="102"/>
      <c r="J33" s="102"/>
      <c r="K33" s="102"/>
      <c r="L33" s="3" t="str">
        <f>'RFK '!B49</f>
        <v>N I P . 198207202010012016</v>
      </c>
      <c r="M33" s="3"/>
      <c r="N33" s="100"/>
    </row>
    <row r="34" spans="1:14" ht="12.95" customHeight="1" x14ac:dyDescent="0.25">
      <c r="A34" s="100"/>
      <c r="B34" s="100"/>
      <c r="C34" s="160"/>
      <c r="D34" s="100"/>
      <c r="E34" s="101"/>
      <c r="F34" s="101"/>
      <c r="G34" s="101"/>
      <c r="H34" s="101"/>
      <c r="I34" s="102"/>
      <c r="J34" s="102"/>
      <c r="K34" s="102"/>
    </row>
    <row r="35" spans="1:14" ht="12.95" customHeight="1" x14ac:dyDescent="0.25">
      <c r="A35" s="100"/>
      <c r="B35" s="100"/>
      <c r="C35" s="160"/>
      <c r="D35" s="100"/>
      <c r="E35" s="101"/>
      <c r="F35" s="101"/>
      <c r="G35" s="101"/>
      <c r="H35" s="101"/>
      <c r="I35" s="102"/>
      <c r="J35" s="102"/>
      <c r="K35" s="102"/>
    </row>
    <row r="36" spans="1:14" ht="12.95" customHeight="1" x14ac:dyDescent="0.25">
      <c r="A36" s="100"/>
      <c r="B36" s="100"/>
      <c r="C36" s="160"/>
      <c r="D36" s="100"/>
      <c r="E36" s="101"/>
      <c r="F36" s="101"/>
      <c r="G36" s="101"/>
      <c r="H36" s="101"/>
      <c r="I36" s="102"/>
      <c r="J36" s="102"/>
      <c r="K36" s="102"/>
    </row>
    <row r="37" spans="1:14" ht="12.95" customHeight="1" x14ac:dyDescent="0.25">
      <c r="A37" s="100"/>
      <c r="B37" s="100"/>
      <c r="C37" s="100"/>
      <c r="D37" s="100"/>
      <c r="E37" s="101"/>
      <c r="F37" s="101"/>
      <c r="G37" s="101"/>
      <c r="H37" s="101"/>
      <c r="I37" s="102"/>
      <c r="J37" s="102"/>
      <c r="K37" s="102"/>
    </row>
    <row r="38" spans="1:14" ht="12.95" customHeight="1" x14ac:dyDescent="0.25">
      <c r="A38" s="100"/>
      <c r="B38" s="100"/>
      <c r="C38" s="100"/>
      <c r="D38" s="100"/>
      <c r="E38" s="101"/>
      <c r="F38" s="101"/>
      <c r="G38" s="101"/>
      <c r="H38" s="101"/>
      <c r="I38" s="102"/>
      <c r="J38" s="102"/>
      <c r="K38" s="102"/>
    </row>
    <row r="39" spans="1:14" ht="12.95" customHeight="1" x14ac:dyDescent="0.25">
      <c r="A39" s="100"/>
      <c r="B39" s="100"/>
      <c r="C39" s="100"/>
      <c r="D39" s="100"/>
      <c r="E39" s="101"/>
      <c r="F39" s="101"/>
      <c r="G39" s="101"/>
      <c r="H39" s="101"/>
      <c r="I39" s="102"/>
      <c r="J39" s="102"/>
      <c r="K39" s="102"/>
      <c r="L39" s="100"/>
      <c r="M39" s="100"/>
      <c r="N39" s="100"/>
    </row>
    <row r="40" spans="1:14" ht="12.95" customHeight="1" x14ac:dyDescent="0.25">
      <c r="A40" s="100"/>
      <c r="B40" s="100"/>
      <c r="C40" s="100"/>
      <c r="D40" s="100"/>
      <c r="E40" s="101"/>
      <c r="F40" s="101"/>
      <c r="G40" s="101"/>
      <c r="H40" s="101"/>
      <c r="I40" s="102"/>
      <c r="J40" s="102"/>
      <c r="K40" s="102"/>
      <c r="L40" s="100"/>
      <c r="M40" s="100"/>
      <c r="N40" s="100"/>
    </row>
    <row r="41" spans="1:14" ht="12.95" customHeight="1" x14ac:dyDescent="0.25">
      <c r="A41" s="100"/>
      <c r="B41" s="100"/>
      <c r="C41" s="100"/>
      <c r="D41" s="100"/>
      <c r="E41" s="101"/>
      <c r="F41" s="101"/>
      <c r="G41" s="101"/>
      <c r="H41" s="101"/>
      <c r="I41" s="102"/>
      <c r="J41" s="102"/>
      <c r="K41" s="102"/>
      <c r="L41" s="100"/>
      <c r="M41" s="100"/>
      <c r="N41" s="100"/>
    </row>
    <row r="42" spans="1:14" ht="12.95" customHeight="1" x14ac:dyDescent="0.25">
      <c r="A42" s="100"/>
      <c r="B42" s="100"/>
      <c r="C42" s="100"/>
      <c r="D42" s="100"/>
      <c r="E42" s="101"/>
      <c r="F42" s="101"/>
      <c r="G42" s="101"/>
      <c r="H42" s="101"/>
      <c r="I42" s="102"/>
      <c r="J42" s="102"/>
      <c r="K42" s="102"/>
      <c r="L42" s="100"/>
      <c r="M42" s="100"/>
      <c r="N42" s="100"/>
    </row>
    <row r="43" spans="1:14" ht="12.95" customHeight="1" x14ac:dyDescent="0.25">
      <c r="A43" s="100"/>
      <c r="B43" s="100"/>
      <c r="C43" s="100"/>
      <c r="D43" s="100"/>
      <c r="E43" s="101"/>
      <c r="F43" s="101"/>
      <c r="G43" s="101"/>
      <c r="H43" s="101"/>
      <c r="I43" s="102"/>
      <c r="J43" s="102"/>
      <c r="K43" s="102"/>
      <c r="L43" s="100"/>
      <c r="M43" s="100"/>
      <c r="N43" s="100"/>
    </row>
    <row r="44" spans="1:14" ht="12.95" customHeight="1" x14ac:dyDescent="0.25">
      <c r="A44" s="100"/>
      <c r="B44" s="100"/>
      <c r="C44" s="100"/>
      <c r="D44" s="100"/>
      <c r="E44" s="101"/>
      <c r="F44" s="101"/>
      <c r="G44" s="101"/>
      <c r="H44" s="101"/>
      <c r="I44" s="102"/>
      <c r="J44" s="102"/>
      <c r="K44" s="102"/>
      <c r="L44" s="100"/>
      <c r="M44" s="100"/>
      <c r="N44" s="100"/>
    </row>
    <row r="45" spans="1:14" ht="12.95" customHeight="1" x14ac:dyDescent="0.25">
      <c r="A45" s="103" t="s">
        <v>7</v>
      </c>
      <c r="B45" s="103"/>
      <c r="C45" s="103" t="s">
        <v>8</v>
      </c>
      <c r="D45" s="100"/>
      <c r="E45" s="102"/>
      <c r="F45" s="102"/>
      <c r="G45" s="102"/>
      <c r="H45" s="102"/>
      <c r="I45" s="102"/>
      <c r="J45" s="102"/>
      <c r="K45" s="102"/>
      <c r="L45" s="100"/>
      <c r="M45" s="100"/>
      <c r="N45" s="100"/>
    </row>
    <row r="46" spans="1:14" x14ac:dyDescent="0.25">
      <c r="A46" s="151" t="s">
        <v>65</v>
      </c>
      <c r="B46" s="103"/>
      <c r="C46" s="151" t="s">
        <v>101</v>
      </c>
      <c r="D46" s="100"/>
      <c r="E46" s="102"/>
      <c r="F46" s="102"/>
      <c r="G46" s="102"/>
      <c r="H46" s="102"/>
      <c r="I46" s="102"/>
      <c r="J46" s="102"/>
      <c r="K46" s="103"/>
      <c r="L46" s="103"/>
      <c r="M46" s="103"/>
      <c r="N46" s="103"/>
    </row>
    <row r="47" spans="1:14" ht="12.95" customHeight="1" x14ac:dyDescent="0.25">
      <c r="A47" s="103" t="s">
        <v>9</v>
      </c>
      <c r="B47" s="103"/>
      <c r="C47" s="103" t="s">
        <v>10</v>
      </c>
      <c r="D47" s="100"/>
      <c r="E47" s="102"/>
      <c r="F47" s="102"/>
      <c r="G47" s="102"/>
      <c r="H47" s="102"/>
      <c r="I47" s="102"/>
      <c r="J47" s="102"/>
      <c r="K47" s="103" t="str">
        <f>K11</f>
        <v>Keadaan Bulan : Mei 2025</v>
      </c>
      <c r="L47" s="103"/>
      <c r="M47" s="103"/>
      <c r="N47" s="103"/>
    </row>
    <row r="48" spans="1:14" ht="12.95" customHeight="1" thickBot="1" x14ac:dyDescent="0.3">
      <c r="A48" s="103"/>
      <c r="B48" s="103"/>
      <c r="C48" s="103"/>
      <c r="D48" s="100"/>
      <c r="E48" s="100"/>
      <c r="F48" s="100"/>
      <c r="G48" s="100"/>
      <c r="H48" s="100"/>
      <c r="I48" s="100"/>
      <c r="J48" s="100"/>
      <c r="K48" s="100"/>
      <c r="L48" s="99"/>
      <c r="M48" s="697" t="s">
        <v>67</v>
      </c>
      <c r="N48" s="697"/>
    </row>
    <row r="49" spans="1:16" ht="14.85" customHeight="1" thickTop="1" x14ac:dyDescent="0.25">
      <c r="A49" s="661" t="s">
        <v>68</v>
      </c>
      <c r="B49" s="664" t="s">
        <v>69</v>
      </c>
      <c r="C49" s="701"/>
      <c r="D49" s="670" t="s">
        <v>70</v>
      </c>
      <c r="E49" s="671"/>
      <c r="F49" s="675" t="s">
        <v>71</v>
      </c>
      <c r="G49" s="675" t="s">
        <v>72</v>
      </c>
      <c r="H49" s="675" t="s">
        <v>73</v>
      </c>
      <c r="I49" s="675" t="s">
        <v>74</v>
      </c>
      <c r="J49" s="691" t="s">
        <v>75</v>
      </c>
      <c r="K49" s="698"/>
      <c r="L49" s="670" t="s">
        <v>76</v>
      </c>
      <c r="M49" s="699"/>
      <c r="N49" s="700"/>
    </row>
    <row r="50" spans="1:16" ht="14.45" customHeight="1" x14ac:dyDescent="0.25">
      <c r="A50" s="662"/>
      <c r="B50" s="702"/>
      <c r="C50" s="703"/>
      <c r="D50" s="681" t="s">
        <v>77</v>
      </c>
      <c r="E50" s="681" t="s">
        <v>78</v>
      </c>
      <c r="F50" s="685"/>
      <c r="G50" s="685"/>
      <c r="H50" s="685"/>
      <c r="I50" s="685"/>
      <c r="J50" s="681" t="s">
        <v>21</v>
      </c>
      <c r="K50" s="681" t="s">
        <v>79</v>
      </c>
      <c r="L50" s="681" t="s">
        <v>21</v>
      </c>
      <c r="M50" s="683" t="s">
        <v>79</v>
      </c>
      <c r="N50" s="706"/>
    </row>
    <row r="51" spans="1:16" x14ac:dyDescent="0.25">
      <c r="A51" s="663"/>
      <c r="B51" s="704"/>
      <c r="C51" s="705"/>
      <c r="D51" s="682"/>
      <c r="E51" s="682"/>
      <c r="F51" s="682"/>
      <c r="G51" s="682"/>
      <c r="H51" s="682"/>
      <c r="I51" s="682"/>
      <c r="J51" s="682"/>
      <c r="K51" s="682"/>
      <c r="L51" s="682"/>
      <c r="M51" s="209" t="s">
        <v>24</v>
      </c>
      <c r="N51" s="210" t="s">
        <v>80</v>
      </c>
    </row>
    <row r="52" spans="1:16" x14ac:dyDescent="0.25">
      <c r="A52" s="206">
        <v>1</v>
      </c>
      <c r="B52" s="655">
        <v>2</v>
      </c>
      <c r="C52" s="686"/>
      <c r="D52" s="207">
        <v>3</v>
      </c>
      <c r="E52" s="207">
        <v>4</v>
      </c>
      <c r="F52" s="207">
        <v>5</v>
      </c>
      <c r="G52" s="207">
        <v>6</v>
      </c>
      <c r="H52" s="207">
        <v>7</v>
      </c>
      <c r="I52" s="207">
        <v>8</v>
      </c>
      <c r="J52" s="207">
        <v>9</v>
      </c>
      <c r="K52" s="207">
        <v>10</v>
      </c>
      <c r="L52" s="207">
        <v>11</v>
      </c>
      <c r="M52" s="207">
        <v>12</v>
      </c>
      <c r="N52" s="208">
        <v>13</v>
      </c>
    </row>
    <row r="53" spans="1:16" x14ac:dyDescent="0.25">
      <c r="A53" s="105"/>
      <c r="B53" s="106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8"/>
    </row>
    <row r="54" spans="1:16" x14ac:dyDescent="0.25">
      <c r="A54" s="109">
        <v>1</v>
      </c>
      <c r="B54" s="199" t="s">
        <v>214</v>
      </c>
      <c r="C54" s="111"/>
      <c r="D54" s="112"/>
      <c r="E54" s="113"/>
      <c r="F54" s="153">
        <v>200000</v>
      </c>
      <c r="G54" s="153">
        <f t="shared" ref="G54" si="12">F54</f>
        <v>200000</v>
      </c>
      <c r="H54" s="115" t="s">
        <v>83</v>
      </c>
      <c r="I54" s="115">
        <f>F54/F59*100</f>
        <v>1.3333333333333335</v>
      </c>
      <c r="J54" s="115">
        <f>M54/F54*100</f>
        <v>0</v>
      </c>
      <c r="K54" s="115">
        <f>J54</f>
        <v>0</v>
      </c>
      <c r="L54" s="115">
        <f>I54*J54/100</f>
        <v>0</v>
      </c>
      <c r="M54" s="115">
        <v>0</v>
      </c>
      <c r="N54" s="117">
        <f>M54/F59*100</f>
        <v>0</v>
      </c>
      <c r="O54" s="530">
        <f t="shared" ref="O54:O58" si="13">F54-M54</f>
        <v>200000</v>
      </c>
      <c r="P54" s="225"/>
    </row>
    <row r="55" spans="1:16" x14ac:dyDescent="0.25">
      <c r="A55" s="109">
        <v>2</v>
      </c>
      <c r="B55" s="199" t="s">
        <v>215</v>
      </c>
      <c r="C55" s="135"/>
      <c r="D55" s="122"/>
      <c r="E55" s="122"/>
      <c r="F55" s="153">
        <v>587000</v>
      </c>
      <c r="G55" s="153">
        <f t="shared" ref="G55:G58" si="14">F55</f>
        <v>587000</v>
      </c>
      <c r="H55" s="142"/>
      <c r="I55" s="124">
        <f>F55/F59*100</f>
        <v>3.9133333333333331</v>
      </c>
      <c r="J55" s="115">
        <f t="shared" ref="J55:J56" si="15">M55/F55*100</f>
        <v>100</v>
      </c>
      <c r="K55" s="115">
        <f t="shared" ref="K55:K56" si="16">J55</f>
        <v>100</v>
      </c>
      <c r="L55" s="115">
        <f t="shared" ref="L55:L56" si="17">I55*J55/100</f>
        <v>3.9133333333333331</v>
      </c>
      <c r="M55" s="115">
        <v>587000</v>
      </c>
      <c r="N55" s="117">
        <f>M55/F59*100</f>
        <v>3.9133333333333331</v>
      </c>
      <c r="O55" s="530">
        <f t="shared" si="13"/>
        <v>0</v>
      </c>
      <c r="P55" s="225"/>
    </row>
    <row r="56" spans="1:16" x14ac:dyDescent="0.25">
      <c r="A56" s="109">
        <v>3</v>
      </c>
      <c r="B56" s="200" t="s">
        <v>210</v>
      </c>
      <c r="C56" s="135"/>
      <c r="D56" s="122"/>
      <c r="E56" s="122"/>
      <c r="F56" s="153">
        <v>113000</v>
      </c>
      <c r="G56" s="153">
        <f t="shared" si="14"/>
        <v>113000</v>
      </c>
      <c r="H56" s="142"/>
      <c r="I56" s="124">
        <f>F56/F59*100</f>
        <v>0.75333333333333341</v>
      </c>
      <c r="J56" s="115">
        <f t="shared" si="15"/>
        <v>100</v>
      </c>
      <c r="K56" s="115">
        <f t="shared" si="16"/>
        <v>100</v>
      </c>
      <c r="L56" s="115">
        <f t="shared" si="17"/>
        <v>0.75333333333333341</v>
      </c>
      <c r="M56" s="115">
        <v>113000</v>
      </c>
      <c r="N56" s="117">
        <f>M56/F59*100</f>
        <v>0.75333333333333341</v>
      </c>
      <c r="O56" s="530">
        <f t="shared" si="13"/>
        <v>0</v>
      </c>
      <c r="P56" s="225"/>
    </row>
    <row r="57" spans="1:16" x14ac:dyDescent="0.25">
      <c r="A57" s="109">
        <v>3</v>
      </c>
      <c r="B57" s="200" t="s">
        <v>229</v>
      </c>
      <c r="C57" s="135"/>
      <c r="D57" s="122"/>
      <c r="E57" s="122"/>
      <c r="F57" s="153">
        <v>10350000</v>
      </c>
      <c r="G57" s="153">
        <f t="shared" ref="G57" si="18">F57</f>
        <v>10350000</v>
      </c>
      <c r="H57" s="142"/>
      <c r="I57" s="124">
        <f>F57/F59*100</f>
        <v>69</v>
      </c>
      <c r="J57" s="115">
        <f t="shared" ref="J57" si="19">M57/F57*100</f>
        <v>100</v>
      </c>
      <c r="K57" s="115">
        <f t="shared" ref="K57" si="20">J57</f>
        <v>100</v>
      </c>
      <c r="L57" s="115">
        <f t="shared" ref="L57" si="21">I57*J57/100</f>
        <v>69</v>
      </c>
      <c r="M57" s="115">
        <v>10350000</v>
      </c>
      <c r="N57" s="117">
        <f>M57/F59*100</f>
        <v>69</v>
      </c>
      <c r="O57" s="530">
        <f t="shared" si="13"/>
        <v>0</v>
      </c>
      <c r="P57" s="225"/>
    </row>
    <row r="58" spans="1:16" x14ac:dyDescent="0.25">
      <c r="A58" s="109">
        <v>4</v>
      </c>
      <c r="B58" s="199" t="s">
        <v>97</v>
      </c>
      <c r="C58" s="135"/>
      <c r="D58" s="122"/>
      <c r="E58" s="122"/>
      <c r="F58" s="153">
        <v>3750000</v>
      </c>
      <c r="G58" s="153">
        <f t="shared" si="14"/>
        <v>3750000</v>
      </c>
      <c r="H58" s="142"/>
      <c r="I58" s="124">
        <f>F58/F59*100</f>
        <v>25</v>
      </c>
      <c r="J58" s="115">
        <f t="shared" ref="J58" si="22">M58/F58*100</f>
        <v>100</v>
      </c>
      <c r="K58" s="115">
        <f t="shared" ref="K58" si="23">J58</f>
        <v>100</v>
      </c>
      <c r="L58" s="115">
        <f t="shared" ref="L58" si="24">I58*J58/100</f>
        <v>25</v>
      </c>
      <c r="M58" s="115">
        <v>3750000</v>
      </c>
      <c r="N58" s="117">
        <f>M58/F59*100</f>
        <v>25</v>
      </c>
      <c r="O58" s="530">
        <f t="shared" si="13"/>
        <v>0</v>
      </c>
      <c r="P58" s="225"/>
    </row>
    <row r="59" spans="1:16" ht="15.75" thickBot="1" x14ac:dyDescent="0.3">
      <c r="A59" s="657" t="s">
        <v>35</v>
      </c>
      <c r="B59" s="658"/>
      <c r="C59" s="658"/>
      <c r="D59" s="658"/>
      <c r="E59" s="659"/>
      <c r="F59" s="43">
        <f>SUM(F54:F58)</f>
        <v>15000000</v>
      </c>
      <c r="G59" s="43">
        <f>SUM(G54:G58)</f>
        <v>15000000</v>
      </c>
      <c r="H59" s="43"/>
      <c r="I59" s="43">
        <f>SUM(I54:I58)</f>
        <v>100</v>
      </c>
      <c r="J59" s="43">
        <f>M59/F59*100</f>
        <v>98.666666666666671</v>
      </c>
      <c r="K59" s="43">
        <f>J59</f>
        <v>98.666666666666671</v>
      </c>
      <c r="L59" s="96">
        <f t="shared" ref="L59" si="25">I59*J59/100</f>
        <v>98.666666666666686</v>
      </c>
      <c r="M59" s="43">
        <f>SUM(M54:M58)</f>
        <v>14800000</v>
      </c>
      <c r="N59" s="43">
        <f>SUM(N54:N58)</f>
        <v>98.666666666666671</v>
      </c>
      <c r="O59" s="531">
        <f t="shared" ref="O59" si="26">F59-M59</f>
        <v>200000</v>
      </c>
    </row>
    <row r="60" spans="1:16" ht="15.75" thickTop="1" x14ac:dyDescent="0.25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</row>
    <row r="61" spans="1:16" x14ac:dyDescent="0.25">
      <c r="A61" s="126"/>
      <c r="B61" s="127"/>
      <c r="C61" s="127"/>
      <c r="D61" s="126"/>
      <c r="E61" s="126"/>
      <c r="F61" s="126"/>
      <c r="G61" s="126"/>
      <c r="H61" s="126"/>
      <c r="I61" s="100"/>
      <c r="J61" s="100"/>
      <c r="K61" s="100"/>
      <c r="L61" s="193" t="str">
        <f>L27</f>
        <v>Matalalang,  28 Mei 2025</v>
      </c>
      <c r="M61" s="99"/>
      <c r="N61" s="99"/>
    </row>
    <row r="62" spans="1:16" x14ac:dyDescent="0.25">
      <c r="A62" s="126"/>
      <c r="B62" s="126"/>
      <c r="C62" s="126"/>
      <c r="D62" s="126"/>
      <c r="E62" s="126"/>
      <c r="F62" s="126"/>
      <c r="G62" s="126"/>
      <c r="H62" s="126"/>
      <c r="I62" s="129"/>
      <c r="J62" s="129"/>
      <c r="K62" s="129"/>
      <c r="M62" s="99"/>
      <c r="N62" s="99"/>
    </row>
    <row r="63" spans="1:16" x14ac:dyDescent="0.25">
      <c r="A63" s="126"/>
      <c r="B63" s="126"/>
      <c r="C63" s="126"/>
      <c r="D63" s="126"/>
      <c r="E63" s="126"/>
      <c r="F63" s="126"/>
      <c r="G63" s="126"/>
      <c r="H63" s="126"/>
      <c r="I63" s="129"/>
      <c r="J63" s="129"/>
      <c r="K63" s="129"/>
      <c r="L63" s="103" t="s">
        <v>87</v>
      </c>
      <c r="M63" s="99"/>
      <c r="N63" s="99"/>
    </row>
    <row r="64" spans="1:16" x14ac:dyDescent="0.25">
      <c r="A64" s="126"/>
      <c r="B64" s="126"/>
      <c r="C64" s="130"/>
      <c r="D64" s="126"/>
      <c r="E64" s="126"/>
      <c r="F64" s="126"/>
      <c r="G64" s="126"/>
      <c r="H64" s="126"/>
      <c r="I64" s="129"/>
      <c r="J64" s="129"/>
      <c r="K64" s="198"/>
      <c r="L64" s="103"/>
      <c r="M64" s="99"/>
      <c r="N64" s="99"/>
    </row>
    <row r="65" spans="1:14" x14ac:dyDescent="0.25">
      <c r="A65" s="126"/>
      <c r="B65" s="126"/>
      <c r="C65" s="130"/>
      <c r="D65" s="126"/>
      <c r="E65" s="126"/>
      <c r="F65" s="126"/>
      <c r="G65" s="126"/>
      <c r="H65" s="126"/>
      <c r="I65" s="129"/>
      <c r="J65" s="129"/>
      <c r="K65" s="129"/>
      <c r="L65" s="103"/>
      <c r="M65" s="100"/>
      <c r="N65" s="100"/>
    </row>
    <row r="66" spans="1:14" x14ac:dyDescent="0.25">
      <c r="A66" s="126"/>
      <c r="B66" s="126"/>
      <c r="C66" s="130"/>
      <c r="D66" s="126"/>
      <c r="E66" s="126"/>
      <c r="F66" s="126"/>
      <c r="G66" s="126"/>
      <c r="H66" s="126"/>
      <c r="I66" s="129"/>
      <c r="J66" s="129"/>
      <c r="K66" s="129"/>
      <c r="L66" s="36" t="str">
        <f>L32</f>
        <v>FITRIANTI, S.E</v>
      </c>
      <c r="M66" s="3"/>
      <c r="N66" s="100"/>
    </row>
    <row r="67" spans="1:14" x14ac:dyDescent="0.25">
      <c r="A67" s="126"/>
      <c r="B67" s="126"/>
      <c r="C67" s="130"/>
      <c r="D67" s="126"/>
      <c r="E67" s="126"/>
      <c r="F67" s="126"/>
      <c r="G67" s="126"/>
      <c r="H67" s="126"/>
      <c r="I67" s="129"/>
      <c r="J67" s="129"/>
      <c r="K67" s="129"/>
      <c r="L67" s="3" t="str">
        <f>L33</f>
        <v>N I P . 198207202010012016</v>
      </c>
      <c r="M67" s="3"/>
      <c r="N67" s="100"/>
    </row>
    <row r="68" spans="1:14" ht="12.95" customHeight="1" x14ac:dyDescent="0.25"/>
    <row r="69" spans="1:14" ht="12.95" customHeight="1" x14ac:dyDescent="0.25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</row>
    <row r="70" spans="1:14" ht="12.95" customHeight="1" x14ac:dyDescent="0.25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ht="12.95" customHeight="1" x14ac:dyDescent="0.2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</row>
    <row r="72" spans="1:14" ht="12.95" customHeight="1" x14ac:dyDescent="0.25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</row>
    <row r="73" spans="1:14" ht="12.95" customHeight="1" x14ac:dyDescent="0.2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</row>
    <row r="74" spans="1:14" ht="12.95" customHeight="1" x14ac:dyDescent="0.25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</row>
    <row r="75" spans="1:14" ht="12.95" customHeight="1" x14ac:dyDescent="0.25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</row>
    <row r="76" spans="1:14" ht="12.95" customHeight="1" x14ac:dyDescent="0.25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</row>
    <row r="77" spans="1:14" ht="12.95" customHeight="1" x14ac:dyDescent="0.25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</row>
    <row r="78" spans="1:14" x14ac:dyDescent="0.25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</row>
    <row r="79" spans="1:14" x14ac:dyDescent="0.25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  <row r="80" spans="1:14" x14ac:dyDescent="0.25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</row>
    <row r="81" spans="1:14" x14ac:dyDescent="0.25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</row>
    <row r="82" spans="1:14" x14ac:dyDescent="0.25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</row>
    <row r="83" spans="1:14" x14ac:dyDescent="0.25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</row>
    <row r="84" spans="1:14" x14ac:dyDescent="0.25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</row>
    <row r="85" spans="1:14" x14ac:dyDescent="0.25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</row>
    <row r="86" spans="1:14" x14ac:dyDescent="0.25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</row>
    <row r="87" spans="1:14" x14ac:dyDescent="0.25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</row>
    <row r="88" spans="1:14" x14ac:dyDescent="0.25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</row>
    <row r="89" spans="1:14" x14ac:dyDescent="0.25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</row>
    <row r="90" spans="1:14" x14ac:dyDescent="0.25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</row>
    <row r="91" spans="1:14" x14ac:dyDescent="0.25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</row>
    <row r="92" spans="1:14" x14ac:dyDescent="0.25">
      <c r="A92" s="100"/>
      <c r="B92" s="100"/>
      <c r="C92" s="100"/>
      <c r="D92" s="100"/>
      <c r="E92" s="101"/>
      <c r="F92" s="101"/>
      <c r="G92" s="101"/>
      <c r="H92" s="101"/>
      <c r="I92" s="102"/>
      <c r="J92" s="102"/>
      <c r="K92" s="102"/>
      <c r="L92" s="100"/>
      <c r="M92" s="100"/>
      <c r="N92" s="100"/>
    </row>
  </sheetData>
  <mergeCells count="39">
    <mergeCell ref="A25:E25"/>
    <mergeCell ref="J14:J15"/>
    <mergeCell ref="K14:K15"/>
    <mergeCell ref="L14:L15"/>
    <mergeCell ref="M14:N14"/>
    <mergeCell ref="B16:C16"/>
    <mergeCell ref="B52:C52"/>
    <mergeCell ref="A59:E59"/>
    <mergeCell ref="A49:A51"/>
    <mergeCell ref="D50:D51"/>
    <mergeCell ref="E50:E51"/>
    <mergeCell ref="B49:C51"/>
    <mergeCell ref="M48:N48"/>
    <mergeCell ref="D49:E49"/>
    <mergeCell ref="J49:K49"/>
    <mergeCell ref="L49:N49"/>
    <mergeCell ref="M50:N50"/>
    <mergeCell ref="F49:F51"/>
    <mergeCell ref="G49:G51"/>
    <mergeCell ref="H49:H51"/>
    <mergeCell ref="I49:I51"/>
    <mergeCell ref="J50:J51"/>
    <mergeCell ref="L50:L51"/>
    <mergeCell ref="K50:K51"/>
    <mergeCell ref="A3:N3"/>
    <mergeCell ref="A4:N4"/>
    <mergeCell ref="A5:N5"/>
    <mergeCell ref="M12:N12"/>
    <mergeCell ref="A13:A15"/>
    <mergeCell ref="B13:C15"/>
    <mergeCell ref="D13:E13"/>
    <mergeCell ref="F13:F15"/>
    <mergeCell ref="G13:G15"/>
    <mergeCell ref="H13:H15"/>
    <mergeCell ref="I13:I15"/>
    <mergeCell ref="J13:K13"/>
    <mergeCell ref="L13:N13"/>
    <mergeCell ref="D14:D15"/>
    <mergeCell ref="E14:E15"/>
  </mergeCells>
  <hyperlinks>
    <hyperlink ref="F54" r:id="rId1" display="600000"/>
    <hyperlink ref="G54" r:id="rId2" display="=F130"/>
    <hyperlink ref="G55" r:id="rId3" display="=F132"/>
    <hyperlink ref="G58" r:id="rId4" display="=F135"/>
    <hyperlink ref="G57" r:id="rId5" display="=F132"/>
    <hyperlink ref="F23" r:id="rId6" display="0"/>
    <hyperlink ref="F19" r:id="rId7" display="750000"/>
    <hyperlink ref="F18" r:id="rId8" display="1000000"/>
    <hyperlink ref="F20" r:id="rId9" display="750000"/>
    <hyperlink ref="F22" r:id="rId10" display="0"/>
    <hyperlink ref="F21" r:id="rId11" display="0"/>
    <hyperlink ref="G56" r:id="rId12" display="=F132"/>
  </hyperlinks>
  <pageMargins left="0.70866141732283505" right="0.70866141732283505" top="0.74803149606299202" bottom="0.74803149606299202" header="0.31496062992126" footer="0.31496062992126"/>
  <pageSetup paperSize="5" scale="87" orientation="landscape" horizontalDpi="4294967293" r:id="rId13"/>
  <rowBreaks count="1" manualBreakCount="1">
    <brk id="4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u r   1 "   D e s c r i p t i o n = " B e b e r a p a   d e s k r i p s i   u n t u k   t u r   d i   s i n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a b 9 0 9 7 5 - 3 8 3 0 - 4 b 2 2 - b f a c - a a 8 9 8 9 2 b 6 9 6 f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 - 6 . 1 8 9 9 1 1 1 2 3 8 1 7 7 3 6 9 < / L a t i t u d e > < L o n g i t u d e > 1 2 0 . 4 7 8 8 7 0 4 8 3 2 6 9 2 2 < / L o n g i t u d e > < R o t a t i o n > 0 < / R o t a t i o n > < P i v o t A n g l e > - 0 . 0 3 3 4 8 7 4 8 6 5 1 0 7 8 8 1 4 5 < / P i v o t A n g l e > < D i s t a n c e > 0 . 0 0 0 4 6 7 3 0 6 7 1 7 2 6 8 1 3 4 4 4 < / D i s t a n c e > < / C a m e r a > < I m a g e > i V B O R w 0 K G g o A A A A N S U h E U g A A A N Q A A A B 1 C A Y A A A A 2 n s 9 T A A A A A X N S R 0 I A r s 4 c 6 Q A A A A R n Q U 1 B A A C x j w v 8 Y Q U A A A A J c E h Z c w A A A t o A A A L a A b Y M w T 8 A A A u C S U R B V H h e 7 d 3 r U 9 v Y G Q b w 1 / L 9 L t 9 w I E C W X J p p 2 t n s z k 6 n / 3 8 / t F + 2 M 2 1 2 N 7 t J N w Q I Y G P j m 2 z L s m V Z P e / h 0 B A W u h h k k O z n N 8 P g I z s D M X 5 0 d I 6 O X o W 6 7 Y Z L A O A J T X 0 H A A 8 g U A A e Q q A A P I R A A X g I g Q L w E A I F 4 C E E C s B D m j X s q Y c A c F d a V i 9 S J B x S T Q C 4 C 8 2 2 H e q c H l G + U C H T a K r N A H A b c g y V L W x Q r 9 O k y X h I O b 0 s w + X O J m T 2 2 / J F A H A z 1 6 7 l s 6 2 h i J t L 5 e o O m Y M O j c d j 0 r S w e h Y A r n L t L F 8 0 k a Z o L C N 7 r u H A o F Q q T f a 4 r 5 4 F g K v c a N o 8 F k + R Z V k 0 t k z q d 4 7 U V g C 4 b K 7 z U J l 8 l T a f f q N a A H D Z 3 C d 2 j U 5 N j q k A 4 L f m D t R 0 O q N 8 c U 2 1 A O C i u Q M V j s Q o l d Z p N n P U F g A 4 N 3 e g W L P 2 k X T 0 U g C / c e u a E p b Z o e l k Q h m 9 q r Y A w K 1 6 K J Z I F W j j q 1 c 0 c 6 Z q C w D c O l C s d f K J 9 N I j 1 Q K A O w U q G k / J 9 X 9 G + 1 h t A V h t d w o U G 5 k m b T 7 9 W r U A V t u d A x U K h c i Z T s j F N D r A 3 Q P F j E 6 T k q m 0 a g G s L k 8 C F Y 7 G K Z 7 M k u u i q j O s N k 8 C x Y 4 P 3 p L r j F U L Y D V 5 F q h 0 t k J Z v Y I Z P 1 h p n g W K D Q d 9 2 n r 2 N a G S E q w q T w P F e p 1 T q m 4 + V y 2 A 1 e J 5 o N j h 7 h v M + s F K W k i g s o V 1 m j k O W S N D b Q F Y D Q s J F B t Z Q y p X t 1 U L Y D U s L F B a K E z h c F S 1 A F b D w g L F G k c f K J X O q B b A c j P a R 4 s N V D y V k 6 G S Z Z 7 7 L b U V Y D m t P 3 m 1 2 E A x v q K 3 2 6 p T L J 6 Q w d J C L k 2 4 K i 3 A k o l E Y o s P F A t p Y Y r E 0 r I K r T k 0 K J 4 4 C 5 f R Q t H M Z d b v n p A z G Y o P m k Z D o 0 n 9 T m 3 p 1 3 v e u q b E n Y k 3 1 p 4 M Z O 3 0 9 z / + j a q b r 9 Q T 4 G e 8 X j N f 2 q B Q 6 G x f z K d H K C Q G 4 5 f q 3 n N V r N r + W 4 o n 8 6 R F o m R b A 3 K m F j 3 a F o d F 6 r X T 6 Y Q s 8 + z U C q + u G R g t K q z t y H b Q 8 P 8 3 r 5 c e M F A X W M O 2 C N R L a h 6 9 p 1 h K F 1 t w v y o / G f Z O q L r 1 R w q H w 7 T 7 9 h 9 U W v d u J c x 5 O b r p Z C T G 2 a e 0 9 v g P l B B j b 7 7 O b m p b d L T 7 A + X K W 7 6 / U c X Q O B W / 4 0 P 2 U F f g W Z L N p 6 / F n q o p e i 9 b 1 g C E h z E Q h 2 c b O 3 8 W j 0 J 0 v P 8 T p T J l 0 k S g 7 t P M s e U H t b L x V A w T z m a L u W r x S N 4 N x q J U V v Q I q q d 8 a I N e X f w u Y X 8 F 6 p x l 9 q h Y 2 R S B i l L n t E a R a F w 9 A 4 v W a x 3 Q 9 v P v 6 H j v R 0 r n 1 k S e / H W 0 4 M 5 m Z N s j 0 a O Z V F 5 / S t F o Q o z V G n J s n k j l 1 a v u X 1 j k e j I Z + z N Q 5 + y x S Y X y u g h Y X 7 y J U w p x n w o L 4 s q b 7 d U P 3 8 n e K E i s Y Z e i s R g V 1 5 7 Q S I z F + r 2 W v O D 1 P q X S W R H q / v 3 M 8 t 0 W V 1 U a 9 M V g d d A l v V T F B Y w L 4 r o z y h f W q H n 8 M X B h Y o m 0 T u F o 6 m w W e W B Q v l i l T E 6 / 1 5 q R 0 V h C f g / E L j + R z M k 3 q 9 M 6 l t P t I z F 4 B W / Y k x H p 4 g P Y a d X k i f i g i 4 g P t j U y R S / V k U c 3 9 1 2 I N V D H U M W 1 H R k s 2 7 b E 4 U l J h i t E D v V O D 1 D P 4 h a 4 Z + I F z H z i X d M i a u t y 4 F l C / q x w q H j o s E i 8 C q h + 8 L N 8 H M h B S a 6 4 S U a 3 J d + w q T O j W C I t A 8 b h 4 r E A 3 A z 3 T I 3 j X X n i f V n 1 2 g 0 q P 3 p C g 9 6 J 2 u K 9 6 u Y L 0 b u f T Y g E f p T P K 9 q T m Z L o 4 t v U P a 3 J s c C g W 1 f P w n W y + S L t v / / n v Q / e 7 5 3 q q U p r 2 / J 8 p 9 f 4 P B r P P G r q y o r A B + q i f H l T v n n y s T g c 7 J 1 + k o 9 9 R R y a u s 5 E / n 7 8 5 T i 2 e u L + R M N h O t r 9 N + m V 1 b l e b T w e y 3 B l s r q n R V l t y 6 D 6 4 X v V E j / C z 9 P m d y I + u K H Q T O y J K 9 R u H s v B 6 k M z + 0 1 a 3 3 4 l 7 6 8 V S 2 T k g J m P 8 f f e f U + F t S f q V Y t l j w f i v Z l R N B H 8 C Y j b 4 F r 8 x f K G 7 F F O 6 7 v i 7 3 C 3 9 0 H u u N V O n C 1 V D / U F s T d y K S z + s 6 d U q G x Q M p k S 7 Y f b d 8 Q T S X m G n 9 9 8 D h P T w h H Z 3 n r + D b U b u 3 L b I v H k T U 5 f W 9 k w s V g 8 L U / F G N 1 T G p l 9 G Y j O y U f 1 7 H z 6 n T q 1 T v Z V 6 8 z y 9 l C X j I Z d q j 5 + T i 2 x V 7 r 3 D 5 Q 7 l f U K c 6 X r D 7 F y + R I d f P g X 6 e U t t c U b f E j p T E Z U 2 X g m / u 8 f K R L H B Z + X z W x L H P 5 u y g k a X k d 4 U z w R x p N j F y 1 v D 3 V J M q 3 L v d L A a M u 9 0 n j U k d P G X p m M B n K W M S c G + / w V i Y R p b H b k z + L r v / 5 f m J j R a 9 H 2 8 2 / J N O 5 2 j m 1 i D c T g u y V X P f D P T s Q T Y v x g y p 4 Q Y b q a F k 2 I z 0 a T s r m C e M / K c u f 7 e / i z w 5 M R l 6 1 M D 3 U Z T 6 N u P P m T v H y g 2 6 5 T K l N U z 8 y H z 3 9 l 8 w X R A 9 X l g s 3 z P Z w z t e W H m x d w z o N n 3 w b d B s 1 c 7 U Z L r e y J J f 6 w E 6 q s P 5 N / 5 F Z 9 T 4 w T L E q L s S P M j y c s 3 J l N e u k x H e + / v f a W t z w W t U Z D y l 5 6 f m U D d Y 4 v E Y i L v X g 6 x + v Y f p l r 6 Y 0 1 a F N 1 6 y U 1 6 / v i 2 D y l t t 4 d L w 6 u P n 4 m 1 z B 2 T o 9 E K L / 8 n X g y I x I N i / C t i d 9 / T K 3 G g Q g y X / Y C X u H p c F 7 w y u / x 3 v v v q V j 9 8 j q t y 5 M R 5 1 Y + U B f x o H 3 7 x X f y c b / X o F 7 7 R O y B f n v L U 5 5 c 4 E M q n l S Q 0 7 E L w m E h 1 6 a S / G O e / 5 l C c g F o t 1 0 T 4 Z + v 9 4 P b c M 9 6 r O I G f d p 9 Q z n x n S 9 t 4 e 2 Z w s b Z S y 5 A o K 4 x s U w x n m n Q k 5 d / U V s + a x 7 / h w + 8 5 Y w R r A 7 H N u W K d u 6 9 e D K C l z d d h k A B z I k n L 3 g S 6 a q L G 1 d m l g / A K / W j X 8 X 4 6 u o L L x E o g D m l e e Z W H O 6 1 T z 6 o L Z 9 p w 3 6 L O s 1 9 u a C U p 3 k B 4 P f x K a i d l 3 + V V w t f p J H r k C b S x j N K r j u V J 7 b 4 y 2 g d q p c A w F V 6 X b 4 X 2 o s v q i J f O y k x n Q y p V P 2 K P r z 9 O 5 X X X 6 i t A H A Z n 5 O q f 3 p H y U z x + j H U e a X X X K E q / 8 F 4 1 F f P A M B F n B P u q S y z e 9 N p c 5 e i 0 Y j 4 S l L f a K N e H s A V s v n S T W f 5 Q m T b j i y S o p f W K Z 3 J y S q f A P A Z l y + 7 1 Y l d P l P M K 6 t 5 A S E v z j w 5 f E f Z K 5 Z h A K y a O 6 + U 4 H C N B i 2 5 c p t c l x x n K u + 6 w G v h u G f 7 X z U i 8 c 3 l c 2 H i O 1 f 4 n O e 6 E 4 C g W M j S I 6 7 1 N p 2 M R b g m c m U 0 L 4 n n 4 D k z m + L x l K y z V 3 q 0 Q 0 a 7 J t f E A S y L h Q T q p m b T 0 V m 1 m N B y 1 Y S D 1 f W g S 4 + 0 S J J G Z o 9 i M c w a w n J 4 8 L V 8 y X S J G s e / y v J O A E H n i 8 W x e n m b D j + + k Y V K A I L M F 4 F i H K q j v Z / k O k K A o P J N o F i 2 8 I g c 2 5 b F R g C C y F e B Y q b Z I 2 c 6 U S 2 A Y P F d o M a m I U 8 O A w S R 7 w L F K y t c B A o C y n e B k o U v f H J n b 4 B 5 + a + H m j m k L f E N w G C 5 + S 5 Q + t o 2 R a J x 1 Q I I F t 8 F K i r C x B V Z A Y L I f 4 d 8 5 5 d 7 A A S Q 7 w J 1 V X l b g K D w X a A A g g y B A v A Q A g X g I Q Q K w E O + C x T f 6 n 7 Q P V E t g G D x X a B C o Q g V K 5 u q B R A s v g t U J J a k Z A a X w 0 M w + X I M 1 W 4 e y B s 3 A w S N L w M 1 t a e U z R V V C y A 4 f B m o e D J L q W y R Z q 6 j t g A E g y 8 D x W o H P 1 M y k V Q t g G D w b a B S 2 T L F 4 m l Z w h k g K H w b K G b 0 2 l Q o V l U L w P 9 8 H S h e e X 6 0 9 w O Z / a b a A u B v v g 4 U y + j r l E h m 5 R 0 U A f z O 9 4 F i W i R B z d q u v H M i g J 8 F I l C M S z V z 8 R Y U w Q Q / C 0 y g W O 3 T O x o N u 6 o F 4 D + B C p S m a e T O U A Q T / C t Q g e J z U 5 t P X 6 s W g P 8 E K l C s 3 2 1 Q t 7 m n W g D + E r h A z d w Q b T 3 7 l o z 2 s d o C 4 B + B C x T r G x 0 R q t c 0 s Q Z q C 4 A / B D J Q r N s + o c r 6 j m o B + E N g A 8 V 3 6 W j W 9 i h f q K g t A A 8 v s I F i s U S a D n f f U A K X e Y B P h L r t R u C L i Y / N L r m u Q 4 k 0 7 i I P D y v Q P d S 5 e E q n r F 6 l k A g V b j Y A D 2 k p A s V s e 0 q 9 T p 3 0 4 h q F w y F c m A g P Y m k C x X L F x y J U T e q 2 a l Q o P S K j f a i e A b g f S z G G u g 5 f 7 s E z g V z w B W D x i P 4 L P S m O u 6 m Z c q o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 N a m e = " L a p i s a n   1 "   G u i d = " a 8 b c d 5 6 5 - 5 a 7 e - 4 2 7 2 - a c d a - a c 9 0 6 4 7 7 d 6 7 2 "   R e v = " 1 "   R e v G u i d = " 3 d 5 8 9 6 7 4 - f 8 7 6 - 4 4 a 0 - 8 c 7 0 - 1 3 1 9 5 c e b 1 7 4 a " 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u r   1 "   I d = " { 1 0 6 6 A 5 0 D - 2 4 E C - 4 2 8 B - B 1 7 9 - E B E D 0 E 0 F D 2 C A } "   T o u r I d = " f 8 b 7 6 5 d 4 - a 9 9 c - 4 5 b d - b 1 0 4 - c c 8 2 3 5 2 b a d a 0 "   X m l V e r = " 6 "   M i n X m l V e r = " 3 " > < D e s c r i p t i o n > B e b e r a p a   d e s k r i p s i   u n t u k   t u r   d i   s i n i < / D e s c r i p t i o n > < I m a g e > i V B O R w 0 K G g o A A A A N S U h E U g A A A N Q A A A B 1 C A Y A A A A 2 n s 9 T A A A A A X N S R 0 I A r s 4 c 6 Q A A A A R n Q U 1 B A A C x j w v 8 Y Q U A A A A J c E h Z c w A A A t o A A A L a A b Y M w T 8 A A A u C S U R B V H h e 7 d 3 r U 9 v Y G Q b w 1 / L 9 L t 9 w I E C W X J p p 2 t n s z k 6 n / 3 8 / t F + 2 M 2 1 2 N 7 t J N w Q I Y G P j m 2 z L s m V Z P e / h 0 B A W u h h k k O z n N 8 P g I z s D M X 5 0 d I 6 O X o W 6 7 Y Z L A O A J T X 0 H A A 8 g U A A e Q q A A P I R A A X g I g Q L w E A I F 4 C E E C s B D m j X s q Y c A c F d a V i 9 S J B x S T Q C 4 C 8 2 2 H e q c H l G + U C H T a K r N A H A b c g y V L W x Q r 9 O k y X h I O b 0 s w + X O J m T 2 2 / J F A H A z 1 6 7 l s 6 2 h i J t L 5 e o O m Y M O j c d j 0 r S w e h Y A r n L t L F 8 0 k a Z o L C N 7 r u H A o F Q q T f a 4 r 5 4 F g K v c a N o 8 F k + R Z V k 0 t k z q d 4 7 U V g C 4 b K 7 z U J l 8 l T a f f q N a A H D Z 3 C d 2 j U 5 N j q k A 4 L f m D t R 0 O q N 8 c U 2 1 A O C i u Q M V j s Q o l d Z p N n P U F g A 4 N 3 e g W L P 2 k X T 0 U g C / c e u a E p b Z o e l k Q h m 9 q r Y A w K 1 6 K J Z I F W j j q 1 c 0 c 6 Z q C w D c O l C s d f K J 9 N I j 1 Q K A O w U q G k / J 9 X 9 G + 1 h t A V h t d w o U G 5 k m b T 7 9 W r U A V t u d A x U K h c i Z T s j F N D r A 3 Q P F j E 6 T k q m 0 a g G s L k 8 C F Y 7 G K Z 7 M k u u i q j O s N k 8 C x Y 4 P 3 p L r j F U L Y D V 5 F q h 0 t k J Z v Y I Z P 1 h p n g W K D Q d 9 2 n r 2 N a G S E q w q T w P F e p 1 T q m 4 + V y 2 A 1 e J 5 o N j h 7 h v M + s F K W k i g s o V 1 m j k O W S N D b Q F Y D Q s J F B t Z Q y p X t 1 U L Y D U s L F B a K E z h c F S 1 A F b D w g L F G k c f K J X O q B b A c j P a R 4 s N V D y V k 6 G S Z Z 7 7 L b U V Y D m t P 3 m 1 2 E A x v q K 3 2 6 p T L J 6 Q w d J C L k 2 4 K i 3 A k o l E Y o s P F A t p Y Y r E 0 r I K r T k 0 K J 4 4 C 5 f R Q t H M Z d b v n p A z G Y o P m k Z D o 0 n 9 T m 3 p 1 3 v e u q b E n Y k 3 1 p 4 M Z O 3 0 9 z / + j a q b r 9 Q T 4 G e 8 X j N f 2 q B Q 6 G x f z K d H K C Q G 4 5 f q 3 n N V r N r + W 4 o n 8 6 R F o m R b A 3 K m F j 3 a F o d F 6 r X T 6 Y Q s 8 + z U C q + u G R g t K q z t y H b Q 8 P 8 3 r 5 c e M F A X W M O 2 C N R L a h 6 9 p 1 h K F 1 t w v y o / G f Z O q L r 1 R w q H w 7 T 7 9 h 9 U W v d u J c x 5 O b r p Z C T G 2 a e 0 9 v g P l B B j b 7 7 O b m p b d L T 7 A + X K W 7 6 / U c X Q O B W / 4 0 P 2 U F f g W Z L N p 6 / F n q o p e i 9 b 1 g C E h z E Q h 2 c b O 3 8 W j 0 J 0 v P 8 T p T J l 0 k S g 7 t P M s e U H t b L x V A w T z m a L u W r x S N 4 N x q J U V v Q I q q d 8 a I N e X f w u Y X 8 F 6 p x l 9 q h Y 2 R S B i l L n t E a R a F w 9 A 4 v W a x 3 Q 9 v P v 6 H j v R 0 r n 1 k S e / H W 0 4 M 5 m Z N s j 0 a O Z V F 5 / S t F o Q o z V G n J s n k j l 1 a v u X 1 j k e j I Z + z N Q 5 + y x S Y X y u g h Y X 7 y J U w p x n w o L 4 s q b 7 d U P 3 8 n e K E i s Y Z e i s R g V 1 5 7 Q S I z F + r 2 W v O D 1 P q X S W R H q / v 3 M 8 t 0 W V 1 U a 9 M V g d d A l v V T F B Y w L 4 r o z y h f W q H n 8 M X B h Y o m 0 T u F o 6 m w W e W B Q v l i l T E 6 / 1 5 q R 0 V h C f g / E L j + R z M k 3 q 9 M 6 l t P t I z F 4 B W / Y k x H p 4 g P Y a d X k i f i g i 4 g P t j U y R S / V k U c 3 9 1 2 I N V D H U M W 1 H R k s 2 7 b E 4 U l J h i t E D v V O D 1 D P 4 h a 4 Z + I F z H z i X d M i a u t y 4 F l C / q x w q H j o s E i 8 C q h + 8 L N 8 H M h B S a 6 4 S U a 3 J d + w q T O j W C I t A 8 b h 4 r E A 3 A z 3 T I 3 j X X n i f V n 1 2 g 0 q P 3 p C g 9 6 J 2 u K 9 6 u Y L 0 b u f T Y g E f p T P K 9 q T m Z L o 4 t v U P a 3 J s c C g W 1 f P w n W y + S L t v / / n v Q / e 7 5 3 q q U p r 2 / J 8 p 9 f 4 P B r P P G r q y o r A B + q i f H l T v n n y s T g c 7 J 1 + k o 9 9 R R y a u s 5 E / n 7 8 5 T i 2 e u L + R M N h O t r 9 N + m V 1 b l e b T w e y 3 B l s r q n R V l t y 6 D 6 4 X v V E j / C z 9 P m d y I + u K H Q T O y J K 9 R u H s v B 6 k M z + 0 1 a 3 3 4 l 7 6 8 V S 2 T k g J m P 8 f f e f U + F t S f q V Y t l j w f i v Z l R N B H 8 C Y j b 4 F r 8 x f K G 7 F F O 6 7 v i 7 3 C 3 9 0 H u u N V O n C 1 V D / U F s T d y K S z + s 6 d U q G x Q M p k S 7 Y f b d 8 Q T S X m G n 9 9 8 D h P T w h H Z 3 n r + D b U b u 3 L b I v H k T U 5 f W 9 k w s V g 8 L U / F G N 1 T G p l 9 G Y j O y U f 1 7 H z 6 n T q 1 T v Z V 6 8 z y 9 l C X j I Z d q j 5 + T i 2 x V 7 r 3 D 5 Q 7 l f U K c 6 X r D 7 F y + R I d f P g X 6 e U t t c U b f E j p T E Z U 2 X g m / u 8 f K R L H B Z + X z W x L H P 5 u y g k a X k d 4 U z w R x p N j F y 1 v D 3 V J M q 3 L v d L A a M u 9 0 n j U k d P G X p m M B n K W M S c G + / w V i Y R p b H b k z + L r v / 5 f m J j R a 9 H 2 8 2 / J N O 5 2 j m 1 i D c T g u y V X P f D P T s Q T Y v x g y p 4 Q Y b q a F k 2 I z 0 a T s r m C e M / K c u f 7 e / i z w 5 M R l 6 1 M D 3 U Z T 6 N u P P m T v H y g 2 6 5 T K l N U z 8 y H z 3 9 l 8 w X R A 9 X l g s 3 z P Z w z t e W H m x d w z o N n 3 w b d B s 1 c 7 U Z L r e y J J f 6 w E 6 q s P 5 N / 5 F Z 9 T 4 w T L E q L s S P M j y c s 3 J l N e u k x H e + / v f a W t z w W t U Z D y l 5 6 f m U D d Y 4 v E Y i L v X g 6 x + v Y f p l r 6 Y 0 1 a F N 1 6 y U 1 6 / v i 2 D y l t t 4 d L w 6 u P n 4 m 1 z B 2 T o 9 E K L / 8 n X g y I x I N i / C t i d 9 / T K 3 G g Q g y X / Y C X u H p c F 7 w y u / x 3 v v v q V j 9 8 j q t y 5 M R 5 1 Y + U B f x o H 3 7 x X f y c b / X o F 7 7 R O y B f n v L U 5 5 c 4 E M q n l S Q 0 7 E L w m E h 1 6 a S / G O e / 5 l C c g F o t 1 0 T 4 Z + v 9 4 P b c M 9 6 r O I G f d p 9 Q z n x n S 9 t 4 e 2 Z w s b Z S y 5 A o K 4 x s U w x n m n Q k 5 d / U V s + a x 7 / h w + 8 5 Y w R r A 7 H N u W K d u 6 9 e D K C l z d d h k A B z I k n L 3 g S 6 a q L G 1 d m l g / A K / W j X 8 X 4 6 u o L L x E o g D m l e e Z W H O 6 1 T z 6 o L Z 9 p w 3 6 L O s 1 9 u a C U p 3 k B 4 P f x K a i d l 3 + V V w t f p J H r k C b S x j N K r j u V J 7 b 4 y 2 g d q p c A w F V 6 X b 4 X 2 o s v q i J f O y k x n Q y p V P 2 K P r z 9 O 5 X X X 6 i t A H A Z n 5 O q f 3 p H y U z x + j H U e a X X X K E q / 8 F 4 1 F f P A M B F n B P u q S y z e 9 N p c 5 e i 0 Y j 4 S l L f a K N e H s A V s v n S T W f 5 Q m T b j i y S o p f W K Z 3 J y S q f A P A Z l y + 7 1 Y l d P l P M K 6 t 5 A S E v z j w 5 f E f Z K 5 Z h A K y a O 6 + U 4 H C N B i 2 5 c p t c l x x n K u + 6 w G v h u G f 7 X z U i 8 c 3 l c 2 H i O 1 f 4 n O e 6 E 4 C g W M j S I 6 7 1 N p 2 M R b g m c m U 0 L 4 n n 4 D k z m + L x l K y z V 3 q 0 Q 0 a 7 J t f E A S y L h Q T q p m b T 0 V m 1 m N B y 1 Y S D 1 f W g S 4 + 0 S J J G Z o 9 i M c w a w n J 4 8 L V 8 y X S J G s e / y v J O A E H n i 8 W x e n m b D j + + k Y V K A I L M F 4 F i H K q j v Z / k O k K A o P J N o F i 2 8 I g c 2 5 b F R g C C y F e B Y q b Z I 2 c 6 U S 2 A Y P F d o M a m I U 8 O A w S R 7 w L F K y t c B A o C y n e B k o U v f H J n b 4 B 5 + a + H m j m k L f E N w G C 5 + S 5 Q + t o 2 R a J x 1 Q I I F t 8 F K i r C x B V Z A Y L I f 4 d 8 5 5 d 7 A A S Q 7 w J 1 V X l b g K D w X a A A g g y B A v A Q A g X g I Q Q K w E O + C x T f 6 n 7 Q P V E t g G D x X a B C o Q g V K 5 u q B R A s v g t U J J a k Z A a X w 0 M w + X I M 1 W 4 e y B s 3 A w S N L w M 1 t a e U z R V V C y A 4 f B m o e D J L q W y R Z q 6 j t g A E g y 8 D x W o H P 1 M y k V Q t g G D w b a B S 2 T L F 4 m l Z w h k g K H w b K G b 0 2 l Q o V l U L w P 9 8 H S h e e X 6 0 9 w O Z / a b a A u B v v g 4 U y + j r l E h m 5 R 0 U A f z O 9 4 F i W i R B z d q u v H M i g J 8 F I l C M S z V z 8 R Y U w Q Q / C 0 y g W O 3 T O x o N u 6 o F 4 D + B C p S m a e T O U A Q T / C t Q g e J z U 5 t P X 6 s W g P 8 E K l C s 3 2 1 Q t 7 m n W g D + E r h A z d w Q b T 3 7 l o z 2 s d o C 4 B + B C x T r G x 0 R q t c 0 s Q Z q C 4 A / B D J Q r N s + o c r 6 j m o B + E N g A 8 V 3 6 W j W 9 i h f q K g t A A 8 v s I F i s U S a D n f f U A K X e Y B P h L r t R u C L i Y / N L r m u Q 4 k 0 7 i I P D y v Q P d S 5 e E q n r F 6 l k A g V b j Y A D 2 k p A s V s e 0 q 9 T p 3 0 4 h q F w y F c m A g P Y m k C x X L F x y J U T e q 2 a l Q o P S K j f a i e A b g f S z G G u g 5 f 7 s E z g V z w B W D x i P 4 L P S m O u 6 m Z c q o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1066A50D-24EC-428B-B179-EBED0E0FD2CA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AA01E7C4-AFC5-4394-BC08-752ECB662D15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19</vt:i4>
      </vt:variant>
    </vt:vector>
  </HeadingPairs>
  <TitlesOfParts>
    <vt:vector size="30" baseType="lpstr">
      <vt:lpstr>SAMPUL</vt:lpstr>
      <vt:lpstr>RFK PER KEG</vt:lpstr>
      <vt:lpstr>RFK PER KEG (2)</vt:lpstr>
      <vt:lpstr>RFK </vt:lpstr>
      <vt:lpstr>UMUM,KEPEGAWAIAN DAN HUKUM</vt:lpstr>
      <vt:lpstr>PROGRAM DAN KEUANGAN</vt:lpstr>
      <vt:lpstr>PEMERINTAHAN</vt:lpstr>
      <vt:lpstr>TRANTIB</vt:lpstr>
      <vt:lpstr>KESOS</vt:lpstr>
      <vt:lpstr>PEMDES</vt:lpstr>
      <vt:lpstr>EKBANG</vt:lpstr>
      <vt:lpstr>EKBANG!Print_Area</vt:lpstr>
      <vt:lpstr>KESOS!Print_Area</vt:lpstr>
      <vt:lpstr>PEMDES!Print_Area</vt:lpstr>
      <vt:lpstr>PEMERINTAHAN!Print_Area</vt:lpstr>
      <vt:lpstr>'PROGRAM DAN KEUANGAN'!Print_Area</vt:lpstr>
      <vt:lpstr>'RFK '!Print_Area</vt:lpstr>
      <vt:lpstr>'RFK PER KEG'!Print_Area</vt:lpstr>
      <vt:lpstr>'RFK PER KEG (2)'!Print_Area</vt:lpstr>
      <vt:lpstr>SAMPUL!Print_Area</vt:lpstr>
      <vt:lpstr>TRANTIB!Print_Area</vt:lpstr>
      <vt:lpstr>'UMUM,KEPEGAWAIAN DAN HUKUM'!Print_Area</vt:lpstr>
      <vt:lpstr>EKBANG!Print_Titles</vt:lpstr>
      <vt:lpstr>KESOS!Print_Titles</vt:lpstr>
      <vt:lpstr>PEMDES!Print_Titles</vt:lpstr>
      <vt:lpstr>PEMERINTAHAN!Print_Titles</vt:lpstr>
      <vt:lpstr>'PROGRAM DAN KEUANGAN'!Print_Titles</vt:lpstr>
      <vt:lpstr>'RFK '!Print_Titles</vt:lpstr>
      <vt:lpstr>TRANTIB!Print_Titles</vt:lpstr>
      <vt:lpstr>'UMUM,KEPEGAWAIAN DAN HUKUM'!Print_Titles</vt:lpstr>
    </vt:vector>
  </TitlesOfParts>
  <Company>Warlock Komputer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addree</dc:creator>
  <cp:lastModifiedBy>user hp</cp:lastModifiedBy>
  <cp:lastPrinted>2025-06-02T07:37:45Z</cp:lastPrinted>
  <dcterms:created xsi:type="dcterms:W3CDTF">2009-03-31T04:07:00Z</dcterms:created>
  <dcterms:modified xsi:type="dcterms:W3CDTF">2025-06-02T08:04:10Z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1057-11.2.0.9937</vt:lpwstr>
  </property>
</Properties>
</file>